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DieseArbeitsmappe" defaultThemeVersion="124226"/>
  <bookViews>
    <workbookView xWindow="7905" yWindow="105" windowWidth="10575" windowHeight="8895" tabRatio="939" activeTab="1"/>
  </bookViews>
  <sheets>
    <sheet name="Startplan" sheetId="35" r:id="rId1"/>
    <sheet name="MIX" sheetId="10" r:id="rId2"/>
    <sheet name="Mannschaft" sheetId="7" r:id="rId3"/>
    <sheet name="EW-HERREN" sheetId="8" r:id="rId4"/>
    <sheet name="EW-DAMEN" sheetId="9" r:id="rId5"/>
    <sheet name="Mix Wurfzettel" sheetId="44" r:id="rId6"/>
    <sheet name="Mannschaft Wurfzettel" sheetId="37" r:id="rId7"/>
  </sheets>
  <definedNames>
    <definedName name="_xlnm.Print_Area" localSheetId="4">'EW-DAMEN'!$A$1:$M$23</definedName>
    <definedName name="_xlnm.Print_Area" localSheetId="3">'EW-HERREN'!$A$1:$M$33</definedName>
    <definedName name="_xlnm.Print_Area" localSheetId="2">Mannschaft!$A$1:$F$33</definedName>
    <definedName name="_xlnm.Print_Area" localSheetId="6">'Mannschaft Wurfzettel'!$A$1:$V$28</definedName>
    <definedName name="_xlnm.Print_Area" localSheetId="1">MIX!$A$1:$G$37</definedName>
    <definedName name="_xlnm.Print_Area" localSheetId="5">'Mix Wurfzettel'!$A$1:$V$30</definedName>
    <definedName name="_xlnm.Print_Area" localSheetId="0">Startplan!$A$1:$F$44</definedName>
    <definedName name="_xlnm.Print_Titles" localSheetId="3">'EW-HERREN'!$A:$F,'EW-HERREN'!$5:$6</definedName>
    <definedName name="_xlnm.Print_Titles" localSheetId="2">Mannschaft!$1:$3</definedName>
    <definedName name="_xlnm.Print_Titles" localSheetId="1">MIX!$1:$1</definedName>
  </definedNames>
  <calcPr calcId="145621"/>
</workbook>
</file>

<file path=xl/calcChain.xml><?xml version="1.0" encoding="utf-8"?>
<calcChain xmlns="http://schemas.openxmlformats.org/spreadsheetml/2006/main">
  <c r="D42" i="9" l="1"/>
  <c r="E42" i="9"/>
  <c r="F42" i="9"/>
  <c r="I42" i="9"/>
  <c r="K42" i="9"/>
  <c r="M42" i="9"/>
  <c r="D43" i="9"/>
  <c r="E43" i="9"/>
  <c r="F43" i="9"/>
  <c r="I43" i="9"/>
  <c r="K43" i="9"/>
  <c r="L43" i="9"/>
  <c r="M43" i="9"/>
  <c r="D44" i="9"/>
  <c r="E44" i="9"/>
  <c r="F44" i="9"/>
  <c r="I44" i="9"/>
  <c r="K44" i="9"/>
  <c r="L44" i="9"/>
  <c r="M44" i="9"/>
  <c r="D45" i="9"/>
  <c r="E45" i="9"/>
  <c r="F45" i="9"/>
  <c r="I45" i="9"/>
  <c r="K45" i="9"/>
  <c r="L45" i="9"/>
  <c r="M45" i="9"/>
  <c r="D46" i="9"/>
  <c r="E46" i="9"/>
  <c r="F46" i="9"/>
  <c r="I46" i="9"/>
  <c r="K46" i="9"/>
  <c r="L46" i="9"/>
  <c r="M46" i="9"/>
  <c r="B47" i="9"/>
  <c r="D47" i="9"/>
  <c r="E47" i="9"/>
  <c r="F47" i="9"/>
  <c r="I47" i="9"/>
  <c r="K47" i="9"/>
  <c r="L47" i="9"/>
  <c r="M47" i="9"/>
  <c r="L42" i="9" l="1"/>
  <c r="F47" i="8"/>
  <c r="F46" i="8"/>
  <c r="F45" i="8"/>
  <c r="F44" i="8"/>
  <c r="F43" i="8"/>
  <c r="F42" i="8"/>
  <c r="E47" i="8"/>
  <c r="E46" i="8"/>
  <c r="E45" i="8"/>
  <c r="E44" i="8"/>
  <c r="E43" i="8"/>
  <c r="E42" i="8"/>
  <c r="D47" i="8"/>
  <c r="D46" i="8"/>
  <c r="D45" i="8"/>
  <c r="D44" i="8"/>
  <c r="D43" i="8"/>
  <c r="D42" i="8"/>
  <c r="C47" i="8"/>
  <c r="C46" i="8"/>
  <c r="C45" i="8"/>
  <c r="C44" i="8"/>
  <c r="C43" i="8"/>
  <c r="C42" i="8"/>
  <c r="B47" i="8"/>
  <c r="B46" i="8"/>
  <c r="B45" i="8"/>
  <c r="B44" i="8"/>
  <c r="B43" i="8"/>
  <c r="B42" i="8"/>
  <c r="I42" i="8"/>
  <c r="K42" i="8"/>
  <c r="M42" i="8"/>
  <c r="K43" i="8"/>
  <c r="I43" i="8"/>
  <c r="M43" i="8"/>
  <c r="M44" i="8"/>
  <c r="I44" i="8"/>
  <c r="K44" i="8"/>
  <c r="M45" i="8"/>
  <c r="I45" i="8"/>
  <c r="K45" i="8"/>
  <c r="M46" i="8"/>
  <c r="I46" i="8"/>
  <c r="K46" i="8"/>
  <c r="I47" i="8"/>
  <c r="K47" i="8"/>
  <c r="M47" i="8"/>
  <c r="B41" i="7"/>
  <c r="B40" i="7"/>
  <c r="B46" i="9" s="1"/>
  <c r="B39" i="7"/>
  <c r="B45" i="9" s="1"/>
  <c r="B38" i="7"/>
  <c r="B44" i="9" s="1"/>
  <c r="B37" i="7"/>
  <c r="B43" i="9" s="1"/>
  <c r="B36" i="7"/>
  <c r="B34" i="7"/>
  <c r="E35" i="35"/>
  <c r="F32" i="35"/>
  <c r="C29" i="35"/>
  <c r="D26" i="35"/>
  <c r="E23" i="35"/>
  <c r="F42" i="7"/>
  <c r="E42" i="7"/>
  <c r="I38" i="7" s="1"/>
  <c r="C42" i="7"/>
  <c r="D41" i="7"/>
  <c r="D40" i="7"/>
  <c r="D39" i="7"/>
  <c r="D38" i="7"/>
  <c r="D37" i="7"/>
  <c r="D36" i="7"/>
  <c r="D42" i="7" s="1"/>
  <c r="D11" i="10"/>
  <c r="D10" i="10"/>
  <c r="C26" i="10"/>
  <c r="C27" i="10"/>
  <c r="C11" i="10"/>
  <c r="B9" i="9" s="1"/>
  <c r="C10" i="10"/>
  <c r="T10" i="37"/>
  <c r="T11" i="37"/>
  <c r="S12" i="37"/>
  <c r="U12" i="37"/>
  <c r="V12" i="37"/>
  <c r="T18" i="37"/>
  <c r="T19" i="37"/>
  <c r="S20" i="37"/>
  <c r="U20" i="37"/>
  <c r="V20" i="37"/>
  <c r="S24" i="37"/>
  <c r="U24" i="37"/>
  <c r="V24" i="37"/>
  <c r="S27" i="37"/>
  <c r="E1" i="10"/>
  <c r="F1" i="7"/>
  <c r="I11" i="8"/>
  <c r="I21" i="8"/>
  <c r="I22" i="8"/>
  <c r="I23" i="8"/>
  <c r="I36" i="8"/>
  <c r="I37" i="8"/>
  <c r="I38" i="8"/>
  <c r="I39" i="8"/>
  <c r="I40" i="8"/>
  <c r="I41" i="8"/>
  <c r="I30" i="8"/>
  <c r="I31" i="8"/>
  <c r="I32" i="8"/>
  <c r="I33" i="8"/>
  <c r="I34" i="8"/>
  <c r="I35" i="8"/>
  <c r="I24" i="8"/>
  <c r="I25" i="8"/>
  <c r="I26" i="8"/>
  <c r="I27" i="8"/>
  <c r="I28" i="8"/>
  <c r="I29" i="8"/>
  <c r="E12" i="7"/>
  <c r="I11" i="7" s="1"/>
  <c r="E22" i="7"/>
  <c r="I15" i="7" s="1"/>
  <c r="E32" i="7"/>
  <c r="I31" i="7" s="1"/>
  <c r="B24" i="7"/>
  <c r="D35" i="35"/>
  <c r="F35" i="35"/>
  <c r="C35" i="35"/>
  <c r="E32" i="35"/>
  <c r="C32" i="35"/>
  <c r="D32" i="35"/>
  <c r="F29" i="35"/>
  <c r="D29" i="35"/>
  <c r="E29" i="35"/>
  <c r="C26" i="35"/>
  <c r="E26" i="35"/>
  <c r="F26" i="35"/>
  <c r="F23" i="35"/>
  <c r="C23" i="35"/>
  <c r="D23" i="35"/>
  <c r="I7" i="7"/>
  <c r="I6" i="7"/>
  <c r="I5" i="7"/>
  <c r="I4" i="7"/>
  <c r="I19" i="7"/>
  <c r="I24" i="7"/>
  <c r="I29" i="7"/>
  <c r="I32" i="7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B14" i="7"/>
  <c r="C35" i="9"/>
  <c r="C33" i="9"/>
  <c r="C31" i="9"/>
  <c r="B4" i="7"/>
  <c r="C29" i="9"/>
  <c r="C27" i="9"/>
  <c r="C25" i="9"/>
  <c r="C40" i="9"/>
  <c r="C38" i="9"/>
  <c r="C37" i="9"/>
  <c r="C29" i="8"/>
  <c r="C27" i="8"/>
  <c r="C25" i="8"/>
  <c r="B21" i="7"/>
  <c r="C35" i="8"/>
  <c r="C33" i="8"/>
  <c r="C31" i="8"/>
  <c r="B11" i="7"/>
  <c r="C40" i="8"/>
  <c r="C38" i="8"/>
  <c r="C37" i="8"/>
  <c r="B31" i="7"/>
  <c r="M27" i="37"/>
  <c r="H27" i="37"/>
  <c r="B27" i="37"/>
  <c r="S29" i="44"/>
  <c r="M29" i="44"/>
  <c r="H29" i="44"/>
  <c r="B29" i="44"/>
  <c r="D11" i="7"/>
  <c r="D9" i="7"/>
  <c r="D7" i="7"/>
  <c r="D21" i="7"/>
  <c r="L47" i="8" s="1"/>
  <c r="D19" i="7"/>
  <c r="D17" i="7"/>
  <c r="L43" i="8" s="1"/>
  <c r="D30" i="7"/>
  <c r="D28" i="7"/>
  <c r="D27" i="7"/>
  <c r="E37" i="8" s="1"/>
  <c r="L37" i="8" s="1"/>
  <c r="D10" i="7"/>
  <c r="D8" i="7"/>
  <c r="D6" i="7"/>
  <c r="D20" i="7"/>
  <c r="L46" i="8" s="1"/>
  <c r="D18" i="7"/>
  <c r="L44" i="8" s="1"/>
  <c r="D16" i="7"/>
  <c r="C12" i="7"/>
  <c r="C22" i="7"/>
  <c r="D26" i="7"/>
  <c r="D29" i="7"/>
  <c r="D31" i="7"/>
  <c r="C32" i="7"/>
  <c r="F12" i="7"/>
  <c r="F22" i="7"/>
  <c r="F32" i="7"/>
  <c r="I33" i="7"/>
  <c r="B10" i="7"/>
  <c r="B7" i="7"/>
  <c r="F15" i="10"/>
  <c r="F31" i="10"/>
  <c r="C35" i="10"/>
  <c r="F35" i="10"/>
  <c r="C19" i="10"/>
  <c r="F19" i="10"/>
  <c r="C7" i="10"/>
  <c r="B12" i="9"/>
  <c r="C31" i="10"/>
  <c r="C6" i="10"/>
  <c r="I20" i="8"/>
  <c r="I19" i="8"/>
  <c r="I14" i="8"/>
  <c r="I18" i="8"/>
  <c r="I17" i="8"/>
  <c r="I13" i="8"/>
  <c r="I15" i="8"/>
  <c r="I12" i="8"/>
  <c r="I10" i="8"/>
  <c r="I9" i="8"/>
  <c r="I8" i="8"/>
  <c r="D31" i="8"/>
  <c r="K31" i="8" s="1"/>
  <c r="G3" i="44"/>
  <c r="A3" i="44"/>
  <c r="C30" i="10"/>
  <c r="C23" i="10"/>
  <c r="C22" i="10"/>
  <c r="B26" i="7"/>
  <c r="B6" i="7"/>
  <c r="B36" i="8"/>
  <c r="A1" i="44"/>
  <c r="C9" i="44"/>
  <c r="I9" i="44"/>
  <c r="N9" i="44"/>
  <c r="T9" i="44"/>
  <c r="C10" i="44"/>
  <c r="I10" i="44"/>
  <c r="N10" i="44"/>
  <c r="T10" i="44"/>
  <c r="B11" i="44"/>
  <c r="D11" i="44"/>
  <c r="E11" i="44"/>
  <c r="H11" i="44"/>
  <c r="J11" i="44"/>
  <c r="K11" i="44"/>
  <c r="M11" i="44"/>
  <c r="O11" i="44"/>
  <c r="P11" i="44"/>
  <c r="S11" i="44"/>
  <c r="T11" i="44"/>
  <c r="U11" i="44"/>
  <c r="V11" i="44"/>
  <c r="B15" i="44"/>
  <c r="D15" i="44"/>
  <c r="E15" i="44"/>
  <c r="H15" i="44"/>
  <c r="J15" i="44"/>
  <c r="K15" i="44"/>
  <c r="M15" i="44"/>
  <c r="O15" i="44"/>
  <c r="P15" i="44"/>
  <c r="S15" i="44"/>
  <c r="T15" i="44"/>
  <c r="U15" i="44"/>
  <c r="V15" i="44"/>
  <c r="C21" i="44"/>
  <c r="I21" i="44"/>
  <c r="N21" i="44"/>
  <c r="T21" i="44"/>
  <c r="C22" i="44"/>
  <c r="I22" i="44"/>
  <c r="I23" i="44" s="1"/>
  <c r="N22" i="44"/>
  <c r="T22" i="44"/>
  <c r="B23" i="44"/>
  <c r="D23" i="44"/>
  <c r="E23" i="44"/>
  <c r="H23" i="44"/>
  <c r="J23" i="44"/>
  <c r="K23" i="44"/>
  <c r="M23" i="44"/>
  <c r="O23" i="44"/>
  <c r="P23" i="44"/>
  <c r="S23" i="44"/>
  <c r="T23" i="44"/>
  <c r="U23" i="44"/>
  <c r="V23" i="44"/>
  <c r="B27" i="44"/>
  <c r="D27" i="44"/>
  <c r="E27" i="44"/>
  <c r="H27" i="44"/>
  <c r="J27" i="44"/>
  <c r="K27" i="44"/>
  <c r="M27" i="44"/>
  <c r="O27" i="44"/>
  <c r="P27" i="44"/>
  <c r="S27" i="44"/>
  <c r="T27" i="44"/>
  <c r="U27" i="44"/>
  <c r="V27" i="44"/>
  <c r="A1" i="37"/>
  <c r="R1" i="37" s="1"/>
  <c r="C10" i="37"/>
  <c r="I10" i="37"/>
  <c r="N10" i="37"/>
  <c r="C11" i="37"/>
  <c r="I11" i="37"/>
  <c r="N11" i="37"/>
  <c r="B12" i="37"/>
  <c r="D12" i="37"/>
  <c r="E12" i="37"/>
  <c r="H12" i="37"/>
  <c r="J12" i="37"/>
  <c r="K12" i="37"/>
  <c r="M12" i="37"/>
  <c r="O12" i="37"/>
  <c r="P12" i="37"/>
  <c r="C18" i="37"/>
  <c r="I18" i="37"/>
  <c r="N18" i="37"/>
  <c r="C19" i="37"/>
  <c r="I19" i="37"/>
  <c r="I20" i="37" s="1"/>
  <c r="N19" i="37"/>
  <c r="B20" i="37"/>
  <c r="B24" i="37" s="1"/>
  <c r="D20" i="37"/>
  <c r="E20" i="37"/>
  <c r="H20" i="37"/>
  <c r="J20" i="37"/>
  <c r="K20" i="37"/>
  <c r="M20" i="37"/>
  <c r="O20" i="37"/>
  <c r="P20" i="37"/>
  <c r="D24" i="37"/>
  <c r="E24" i="37"/>
  <c r="H24" i="37"/>
  <c r="J24" i="37"/>
  <c r="K24" i="37"/>
  <c r="M24" i="37"/>
  <c r="O24" i="37"/>
  <c r="P24" i="37"/>
  <c r="C1" i="9"/>
  <c r="C1" i="8"/>
  <c r="C1" i="10"/>
  <c r="B1" i="7"/>
  <c r="D20" i="8"/>
  <c r="K20" i="8" s="1"/>
  <c r="K1" i="9"/>
  <c r="K1" i="8"/>
  <c r="F23" i="9"/>
  <c r="M23" i="9" s="1"/>
  <c r="E23" i="9"/>
  <c r="I23" i="9"/>
  <c r="L23" i="9" s="1"/>
  <c r="D23" i="9"/>
  <c r="K23" i="9" s="1"/>
  <c r="D19" i="10"/>
  <c r="D35" i="10"/>
  <c r="C23" i="9"/>
  <c r="B23" i="9"/>
  <c r="F14" i="9"/>
  <c r="M14" i="9" s="1"/>
  <c r="E14" i="9"/>
  <c r="I14" i="9"/>
  <c r="D14" i="9"/>
  <c r="K14" i="9" s="1"/>
  <c r="D31" i="10"/>
  <c r="C14" i="9" s="1"/>
  <c r="D27" i="10"/>
  <c r="C13" i="9"/>
  <c r="B14" i="9"/>
  <c r="F13" i="9"/>
  <c r="M13" i="9" s="1"/>
  <c r="F27" i="10"/>
  <c r="E12" i="9"/>
  <c r="E13" i="9"/>
  <c r="I13" i="9"/>
  <c r="L13" i="9" s="1"/>
  <c r="D13" i="9"/>
  <c r="K13" i="9" s="1"/>
  <c r="C12" i="9"/>
  <c r="B13" i="9"/>
  <c r="F11" i="9"/>
  <c r="M11" i="9" s="1"/>
  <c r="F23" i="10"/>
  <c r="E11" i="9"/>
  <c r="I11" i="9"/>
  <c r="D11" i="9"/>
  <c r="K11" i="9" s="1"/>
  <c r="D15" i="10"/>
  <c r="D23" i="10"/>
  <c r="C11" i="9" s="1"/>
  <c r="C15" i="10"/>
  <c r="B11" i="9"/>
  <c r="F12" i="9"/>
  <c r="M12" i="9" s="1"/>
  <c r="I12" i="9"/>
  <c r="D12" i="9"/>
  <c r="K12" i="9" s="1"/>
  <c r="D7" i="10"/>
  <c r="C8" i="9" s="1"/>
  <c r="F10" i="9"/>
  <c r="M10" i="9" s="1"/>
  <c r="F11" i="10"/>
  <c r="F7" i="10"/>
  <c r="E9" i="9"/>
  <c r="E10" i="9"/>
  <c r="I10" i="9"/>
  <c r="D10" i="9"/>
  <c r="K10" i="9" s="1"/>
  <c r="C10" i="9"/>
  <c r="B10" i="9"/>
  <c r="F9" i="9"/>
  <c r="M9" i="9" s="1"/>
  <c r="I9" i="9"/>
  <c r="D9" i="9"/>
  <c r="K9" i="9" s="1"/>
  <c r="C9" i="9"/>
  <c r="F8" i="9"/>
  <c r="M8" i="9" s="1"/>
  <c r="E8" i="9"/>
  <c r="I8" i="9"/>
  <c r="L8" i="9" s="1"/>
  <c r="D8" i="9"/>
  <c r="K8" i="9" s="1"/>
  <c r="B8" i="9"/>
  <c r="F15" i="9"/>
  <c r="F22" i="10"/>
  <c r="E15" i="9"/>
  <c r="D15" i="9"/>
  <c r="K15" i="9" s="1"/>
  <c r="D18" i="10"/>
  <c r="C22" i="9"/>
  <c r="D34" i="10"/>
  <c r="C21" i="9"/>
  <c r="D30" i="10"/>
  <c r="C20" i="9"/>
  <c r="D14" i="10"/>
  <c r="C19" i="9"/>
  <c r="D26" i="10"/>
  <c r="C18" i="9"/>
  <c r="C17" i="9"/>
  <c r="D6" i="10"/>
  <c r="C8" i="8" s="1"/>
  <c r="C16" i="9"/>
  <c r="D22" i="10"/>
  <c r="C15" i="9"/>
  <c r="C18" i="10"/>
  <c r="B22" i="9"/>
  <c r="C34" i="10"/>
  <c r="B21" i="9"/>
  <c r="B20" i="9"/>
  <c r="C14" i="10"/>
  <c r="B19" i="9"/>
  <c r="B18" i="9"/>
  <c r="B17" i="9"/>
  <c r="B16" i="9"/>
  <c r="B15" i="9"/>
  <c r="F10" i="10"/>
  <c r="F14" i="10"/>
  <c r="F6" i="10"/>
  <c r="E8" i="8"/>
  <c r="C23" i="8"/>
  <c r="C22" i="8"/>
  <c r="C21" i="8"/>
  <c r="C11" i="8"/>
  <c r="C20" i="8"/>
  <c r="C10" i="8"/>
  <c r="C19" i="8"/>
  <c r="C14" i="8"/>
  <c r="C18" i="8"/>
  <c r="C12" i="8"/>
  <c r="C17" i="8"/>
  <c r="C13" i="8"/>
  <c r="C16" i="8"/>
  <c r="C9" i="8"/>
  <c r="B23" i="8"/>
  <c r="B22" i="8"/>
  <c r="B21" i="8"/>
  <c r="B11" i="8"/>
  <c r="B20" i="8"/>
  <c r="B10" i="8"/>
  <c r="B19" i="8"/>
  <c r="B14" i="8"/>
  <c r="B18" i="8"/>
  <c r="B12" i="8"/>
  <c r="B17" i="8"/>
  <c r="B13" i="8"/>
  <c r="B16" i="8"/>
  <c r="B9" i="8"/>
  <c r="F15" i="8"/>
  <c r="M15" i="8"/>
  <c r="E15" i="8"/>
  <c r="D15" i="8"/>
  <c r="K15" i="8" s="1"/>
  <c r="F8" i="8"/>
  <c r="M8" i="8" s="1"/>
  <c r="D8" i="8"/>
  <c r="K8" i="8" s="1"/>
  <c r="C15" i="8"/>
  <c r="B15" i="8"/>
  <c r="B8" i="8"/>
  <c r="G24" i="10"/>
  <c r="F24" i="10"/>
  <c r="E24" i="10"/>
  <c r="F23" i="8"/>
  <c r="M23" i="8" s="1"/>
  <c r="E23" i="8"/>
  <c r="L23" i="8" s="1"/>
  <c r="D23" i="8"/>
  <c r="K23" i="8" s="1"/>
  <c r="F22" i="8"/>
  <c r="M22" i="8" s="1"/>
  <c r="F18" i="10"/>
  <c r="F34" i="10"/>
  <c r="E22" i="8" s="1"/>
  <c r="L22" i="8" s="1"/>
  <c r="D22" i="8"/>
  <c r="K22" i="8" s="1"/>
  <c r="F21" i="8"/>
  <c r="M21" i="8" s="1"/>
  <c r="E21" i="8"/>
  <c r="L21" i="8" s="1"/>
  <c r="D21" i="8"/>
  <c r="K21" i="8" s="1"/>
  <c r="F11" i="8"/>
  <c r="M11" i="8" s="1"/>
  <c r="F30" i="10"/>
  <c r="E11" i="8" s="1"/>
  <c r="L11" i="8" s="1"/>
  <c r="D11" i="8"/>
  <c r="K11" i="8" s="1"/>
  <c r="F20" i="8"/>
  <c r="M20" i="8" s="1"/>
  <c r="E20" i="8"/>
  <c r="F10" i="8"/>
  <c r="M10" i="8" s="1"/>
  <c r="F26" i="10"/>
  <c r="E10" i="8" s="1"/>
  <c r="L10" i="8" s="1"/>
  <c r="D10" i="8"/>
  <c r="K10" i="8" s="1"/>
  <c r="F19" i="8"/>
  <c r="M19" i="8" s="1"/>
  <c r="E19" i="8"/>
  <c r="L19" i="8" s="1"/>
  <c r="D19" i="8"/>
  <c r="K19" i="8" s="1"/>
  <c r="F14" i="8"/>
  <c r="M14" i="8" s="1"/>
  <c r="E14" i="8"/>
  <c r="D14" i="8"/>
  <c r="K14" i="8" s="1"/>
  <c r="F18" i="8"/>
  <c r="M18" i="8" s="1"/>
  <c r="E18" i="8"/>
  <c r="L18" i="8" s="1"/>
  <c r="D18" i="8"/>
  <c r="K18" i="8" s="1"/>
  <c r="F12" i="8"/>
  <c r="M12" i="8" s="1"/>
  <c r="E12" i="8"/>
  <c r="L12" i="8" s="1"/>
  <c r="D12" i="8"/>
  <c r="K12" i="8" s="1"/>
  <c r="F17" i="8"/>
  <c r="M17" i="8" s="1"/>
  <c r="E17" i="8"/>
  <c r="L17" i="8" s="1"/>
  <c r="D17" i="8"/>
  <c r="K17" i="8" s="1"/>
  <c r="F13" i="8"/>
  <c r="M13" i="8" s="1"/>
  <c r="E9" i="8"/>
  <c r="L9" i="8" s="1"/>
  <c r="E13" i="8"/>
  <c r="L13" i="8" s="1"/>
  <c r="D13" i="8"/>
  <c r="K13" i="8" s="1"/>
  <c r="F16" i="8"/>
  <c r="M16" i="8" s="1"/>
  <c r="E16" i="8"/>
  <c r="L16" i="8" s="1"/>
  <c r="D16" i="8"/>
  <c r="K16" i="8" s="1"/>
  <c r="F9" i="8"/>
  <c r="M9" i="8" s="1"/>
  <c r="D9" i="8"/>
  <c r="K9" i="8" s="1"/>
  <c r="L15" i="8"/>
  <c r="B9" i="7"/>
  <c r="B19" i="7"/>
  <c r="B17" i="7"/>
  <c r="B30" i="7"/>
  <c r="B28" i="7"/>
  <c r="B27" i="7"/>
  <c r="B8" i="7"/>
  <c r="B20" i="7"/>
  <c r="B16" i="7"/>
  <c r="B18" i="7"/>
  <c r="B29" i="7"/>
  <c r="G20" i="10"/>
  <c r="F20" i="10"/>
  <c r="E20" i="10"/>
  <c r="G36" i="10"/>
  <c r="F36" i="10"/>
  <c r="E36" i="10"/>
  <c r="G32" i="10"/>
  <c r="F32" i="10"/>
  <c r="E32" i="10"/>
  <c r="G16" i="10"/>
  <c r="F16" i="10"/>
  <c r="E16" i="10"/>
  <c r="G28" i="10"/>
  <c r="F28" i="10"/>
  <c r="E28" i="10"/>
  <c r="G12" i="10"/>
  <c r="F12" i="10"/>
  <c r="E12" i="10"/>
  <c r="G8" i="10"/>
  <c r="E8" i="10"/>
  <c r="C36" i="8"/>
  <c r="F22" i="9"/>
  <c r="M22" i="9" s="1"/>
  <c r="E22" i="9"/>
  <c r="D22" i="9"/>
  <c r="K22" i="9" s="1"/>
  <c r="F21" i="9"/>
  <c r="E21" i="9"/>
  <c r="D21" i="9"/>
  <c r="F20" i="9"/>
  <c r="E20" i="9"/>
  <c r="D20" i="9"/>
  <c r="K20" i="9" s="1"/>
  <c r="F19" i="9"/>
  <c r="E19" i="9"/>
  <c r="D19" i="9"/>
  <c r="F18" i="9"/>
  <c r="E18" i="9"/>
  <c r="D18" i="9"/>
  <c r="K18" i="9" s="1"/>
  <c r="F17" i="9"/>
  <c r="E17" i="9"/>
  <c r="D17" i="9"/>
  <c r="F16" i="9"/>
  <c r="M16" i="9" s="1"/>
  <c r="E16" i="9"/>
  <c r="D16" i="9"/>
  <c r="K16" i="9" s="1"/>
  <c r="F29" i="9"/>
  <c r="M29" i="9" s="1"/>
  <c r="E29" i="9"/>
  <c r="D29" i="9"/>
  <c r="K29" i="9" s="1"/>
  <c r="B29" i="9"/>
  <c r="F27" i="9"/>
  <c r="M27" i="9" s="1"/>
  <c r="E27" i="9"/>
  <c r="D27" i="9"/>
  <c r="K27" i="9" s="1"/>
  <c r="B27" i="9"/>
  <c r="F25" i="9"/>
  <c r="M25" i="9" s="1"/>
  <c r="E25" i="9"/>
  <c r="D25" i="9"/>
  <c r="K25" i="9" s="1"/>
  <c r="B25" i="9"/>
  <c r="F35" i="9"/>
  <c r="E35" i="9"/>
  <c r="F33" i="9"/>
  <c r="M33" i="9" s="1"/>
  <c r="E33" i="9"/>
  <c r="F31" i="9"/>
  <c r="E31" i="9"/>
  <c r="D35" i="9"/>
  <c r="K35" i="9" s="1"/>
  <c r="B35" i="9"/>
  <c r="D33" i="9"/>
  <c r="K33" i="9" s="1"/>
  <c r="B33" i="9"/>
  <c r="D31" i="9"/>
  <c r="B31" i="9"/>
  <c r="F40" i="9"/>
  <c r="M40" i="9" s="1"/>
  <c r="E40" i="9"/>
  <c r="D40" i="9"/>
  <c r="K40" i="9" s="1"/>
  <c r="B40" i="9"/>
  <c r="F38" i="9"/>
  <c r="M38" i="9" s="1"/>
  <c r="E38" i="9"/>
  <c r="D38" i="9"/>
  <c r="K38" i="9" s="1"/>
  <c r="B38" i="9"/>
  <c r="F37" i="9"/>
  <c r="M37" i="9" s="1"/>
  <c r="E37" i="9"/>
  <c r="D37" i="9"/>
  <c r="K37" i="9" s="1"/>
  <c r="B37" i="9"/>
  <c r="C28" i="9"/>
  <c r="C26" i="9"/>
  <c r="F28" i="9"/>
  <c r="M28" i="9" s="1"/>
  <c r="E28" i="9"/>
  <c r="D28" i="9"/>
  <c r="K28" i="9" s="1"/>
  <c r="F26" i="9"/>
  <c r="M26" i="9" s="1"/>
  <c r="E26" i="9"/>
  <c r="D26" i="9"/>
  <c r="K26" i="9" s="1"/>
  <c r="F24" i="9"/>
  <c r="M24" i="9" s="1"/>
  <c r="E24" i="9"/>
  <c r="D24" i="9"/>
  <c r="C24" i="9"/>
  <c r="B28" i="9"/>
  <c r="B26" i="9"/>
  <c r="B24" i="9"/>
  <c r="I22" i="9"/>
  <c r="L22" i="9" s="1"/>
  <c r="M21" i="9"/>
  <c r="I21" i="9"/>
  <c r="L21" i="9" s="1"/>
  <c r="K21" i="9"/>
  <c r="M20" i="9"/>
  <c r="I20" i="9"/>
  <c r="L20" i="9" s="1"/>
  <c r="M19" i="9"/>
  <c r="I19" i="9"/>
  <c r="L19" i="9" s="1"/>
  <c r="K19" i="9"/>
  <c r="M18" i="9"/>
  <c r="I18" i="9"/>
  <c r="L18" i="9" s="1"/>
  <c r="M17" i="9"/>
  <c r="I17" i="9"/>
  <c r="K17" i="9"/>
  <c r="I16" i="9"/>
  <c r="L16" i="9" s="1"/>
  <c r="M15" i="9"/>
  <c r="I15" i="9"/>
  <c r="L15" i="9"/>
  <c r="I29" i="9"/>
  <c r="L29" i="9" s="1"/>
  <c r="I27" i="9"/>
  <c r="I25" i="9"/>
  <c r="M35" i="9"/>
  <c r="I35" i="9"/>
  <c r="L35" i="9" s="1"/>
  <c r="I33" i="9"/>
  <c r="M31" i="9"/>
  <c r="I31" i="9"/>
  <c r="K31" i="9"/>
  <c r="I40" i="9"/>
  <c r="I38" i="9"/>
  <c r="L38" i="9" s="1"/>
  <c r="I37" i="9"/>
  <c r="I28" i="9"/>
  <c r="C34" i="9"/>
  <c r="C32" i="9"/>
  <c r="F34" i="9"/>
  <c r="M34" i="9" s="1"/>
  <c r="E34" i="9"/>
  <c r="D34" i="9"/>
  <c r="K34" i="9" s="1"/>
  <c r="B34" i="9"/>
  <c r="F32" i="9"/>
  <c r="M32" i="9" s="1"/>
  <c r="E32" i="9"/>
  <c r="D32" i="9"/>
  <c r="K32" i="9" s="1"/>
  <c r="B32" i="9"/>
  <c r="F30" i="9"/>
  <c r="M30" i="9" s="1"/>
  <c r="E30" i="9"/>
  <c r="D30" i="9"/>
  <c r="K30" i="9" s="1"/>
  <c r="C30" i="9"/>
  <c r="B30" i="9"/>
  <c r="F29" i="8"/>
  <c r="M29" i="8" s="1"/>
  <c r="E29" i="8"/>
  <c r="L29" i="8" s="1"/>
  <c r="D29" i="8"/>
  <c r="K29" i="8" s="1"/>
  <c r="B29" i="8"/>
  <c r="F27" i="8"/>
  <c r="M27" i="8" s="1"/>
  <c r="E27" i="8"/>
  <c r="D27" i="8"/>
  <c r="K27" i="8" s="1"/>
  <c r="B27" i="8"/>
  <c r="F25" i="8"/>
  <c r="M25" i="8" s="1"/>
  <c r="E25" i="8"/>
  <c r="L25" i="8" s="1"/>
  <c r="D25" i="8"/>
  <c r="K25" i="8" s="1"/>
  <c r="B25" i="8"/>
  <c r="F35" i="8"/>
  <c r="M35" i="8" s="1"/>
  <c r="E35" i="8"/>
  <c r="D35" i="8"/>
  <c r="K35" i="8" s="1"/>
  <c r="B35" i="8"/>
  <c r="F33" i="8"/>
  <c r="M33" i="8" s="1"/>
  <c r="E33" i="8"/>
  <c r="L33" i="8" s="1"/>
  <c r="D33" i="8"/>
  <c r="K33" i="8" s="1"/>
  <c r="B33" i="8"/>
  <c r="F31" i="8"/>
  <c r="M31" i="8" s="1"/>
  <c r="E31" i="8"/>
  <c r="B31" i="8"/>
  <c r="F40" i="8"/>
  <c r="M40" i="8" s="1"/>
  <c r="E40" i="8"/>
  <c r="D40" i="8"/>
  <c r="K40" i="8" s="1"/>
  <c r="B40" i="8"/>
  <c r="F38" i="8"/>
  <c r="M38" i="8" s="1"/>
  <c r="E38" i="8"/>
  <c r="D38" i="8"/>
  <c r="K38" i="8" s="1"/>
  <c r="B38" i="8"/>
  <c r="F37" i="8"/>
  <c r="M37" i="8" s="1"/>
  <c r="D37" i="8"/>
  <c r="K37" i="8" s="1"/>
  <c r="B37" i="8"/>
  <c r="C41" i="9"/>
  <c r="C39" i="9"/>
  <c r="F41" i="9"/>
  <c r="E41" i="9"/>
  <c r="D41" i="9"/>
  <c r="B41" i="9"/>
  <c r="F39" i="9"/>
  <c r="M39" i="9" s="1"/>
  <c r="E39" i="9"/>
  <c r="D39" i="9"/>
  <c r="K39" i="9" s="1"/>
  <c r="B39" i="9"/>
  <c r="F36" i="9"/>
  <c r="E36" i="9"/>
  <c r="C36" i="9"/>
  <c r="B36" i="9"/>
  <c r="D36" i="9"/>
  <c r="C28" i="8"/>
  <c r="C26" i="8"/>
  <c r="F28" i="8"/>
  <c r="E28" i="8"/>
  <c r="L28" i="8" s="1"/>
  <c r="D28" i="8"/>
  <c r="B28" i="8"/>
  <c r="F26" i="8"/>
  <c r="M26" i="8" s="1"/>
  <c r="E26" i="8"/>
  <c r="L26" i="8" s="1"/>
  <c r="D26" i="8"/>
  <c r="K26" i="8" s="1"/>
  <c r="B26" i="8"/>
  <c r="F24" i="8"/>
  <c r="E24" i="8"/>
  <c r="L24" i="8" s="1"/>
  <c r="D24" i="8"/>
  <c r="C24" i="8"/>
  <c r="B24" i="8"/>
  <c r="C34" i="8"/>
  <c r="C32" i="8"/>
  <c r="F34" i="8"/>
  <c r="M34" i="8" s="1"/>
  <c r="E34" i="8"/>
  <c r="D34" i="8"/>
  <c r="K34" i="8" s="1"/>
  <c r="B34" i="8"/>
  <c r="F32" i="8"/>
  <c r="M32" i="8" s="1"/>
  <c r="E32" i="8"/>
  <c r="L32" i="8" s="1"/>
  <c r="D32" i="8"/>
  <c r="K32" i="8" s="1"/>
  <c r="B32" i="8"/>
  <c r="F30" i="8"/>
  <c r="M30" i="8" s="1"/>
  <c r="E30" i="8"/>
  <c r="L30" i="8" s="1"/>
  <c r="D30" i="8"/>
  <c r="K30" i="8" s="1"/>
  <c r="C30" i="8"/>
  <c r="B30" i="8"/>
  <c r="F41" i="8"/>
  <c r="M41" i="8" s="1"/>
  <c r="E41" i="8"/>
  <c r="L41" i="8" s="1"/>
  <c r="D41" i="8"/>
  <c r="K41" i="8" s="1"/>
  <c r="F39" i="8"/>
  <c r="E39" i="8"/>
  <c r="L39" i="8" s="1"/>
  <c r="D39" i="8"/>
  <c r="K39" i="8" s="1"/>
  <c r="F36" i="8"/>
  <c r="M36" i="8" s="1"/>
  <c r="E36" i="8"/>
  <c r="L36" i="8" s="1"/>
  <c r="D36" i="8"/>
  <c r="K36" i="8" s="1"/>
  <c r="C41" i="8"/>
  <c r="C39" i="8"/>
  <c r="B41" i="8"/>
  <c r="B39" i="8"/>
  <c r="I21" i="10"/>
  <c r="I20" i="10"/>
  <c r="I19" i="10"/>
  <c r="I18" i="10"/>
  <c r="I37" i="10"/>
  <c r="I36" i="10"/>
  <c r="I35" i="10"/>
  <c r="I34" i="10"/>
  <c r="I33" i="10"/>
  <c r="I32" i="10"/>
  <c r="I31" i="10"/>
  <c r="I30" i="10"/>
  <c r="I17" i="10"/>
  <c r="I16" i="10"/>
  <c r="I15" i="10"/>
  <c r="I14" i="10"/>
  <c r="I29" i="10"/>
  <c r="I28" i="10"/>
  <c r="I27" i="10"/>
  <c r="I26" i="10"/>
  <c r="I13" i="10"/>
  <c r="I12" i="10"/>
  <c r="I11" i="10"/>
  <c r="I10" i="10"/>
  <c r="I9" i="10"/>
  <c r="I8" i="10"/>
  <c r="I7" i="10"/>
  <c r="I6" i="10"/>
  <c r="I25" i="10"/>
  <c r="I24" i="10"/>
  <c r="I23" i="10"/>
  <c r="I22" i="10"/>
  <c r="I26" i="9"/>
  <c r="I24" i="9"/>
  <c r="L24" i="9" s="1"/>
  <c r="K24" i="9"/>
  <c r="I34" i="9"/>
  <c r="I32" i="9"/>
  <c r="L32" i="9" s="1"/>
  <c r="I30" i="9"/>
  <c r="L30" i="9" s="1"/>
  <c r="M41" i="9"/>
  <c r="I41" i="9"/>
  <c r="K41" i="9"/>
  <c r="I39" i="9"/>
  <c r="M36" i="9"/>
  <c r="I36" i="9"/>
  <c r="K36" i="9"/>
  <c r="L27" i="8"/>
  <c r="L35" i="8"/>
  <c r="L31" i="8"/>
  <c r="L40" i="8"/>
  <c r="L38" i="8"/>
  <c r="M28" i="8"/>
  <c r="K28" i="8"/>
  <c r="M24" i="8"/>
  <c r="K24" i="8"/>
  <c r="L34" i="8"/>
  <c r="M39" i="8"/>
  <c r="L34" i="9"/>
  <c r="L8" i="8"/>
  <c r="L14" i="8"/>
  <c r="L20" i="8"/>
  <c r="I25" i="7"/>
  <c r="I13" i="7"/>
  <c r="L11" i="9"/>
  <c r="D12" i="7"/>
  <c r="L9" i="9"/>
  <c r="L12" i="9"/>
  <c r="N23" i="44"/>
  <c r="C23" i="44"/>
  <c r="N11" i="44"/>
  <c r="N15" i="44" s="1"/>
  <c r="N27" i="44" s="1"/>
  <c r="C11" i="44"/>
  <c r="C15" i="44" s="1"/>
  <c r="C27" i="44" s="1"/>
  <c r="N20" i="37"/>
  <c r="C20" i="37"/>
  <c r="N12" i="37"/>
  <c r="C12" i="37"/>
  <c r="L14" i="9"/>
  <c r="N24" i="37"/>
  <c r="C24" i="37"/>
  <c r="F8" i="10"/>
  <c r="G1" i="37"/>
  <c r="G1" i="44"/>
  <c r="L1" i="44"/>
  <c r="R1" i="44"/>
  <c r="T20" i="37" l="1"/>
  <c r="T12" i="37"/>
  <c r="T24" i="37" s="1"/>
  <c r="I27" i="7"/>
  <c r="I9" i="7"/>
  <c r="C43" i="9"/>
  <c r="C42" i="9"/>
  <c r="C44" i="9"/>
  <c r="C46" i="9"/>
  <c r="B42" i="9"/>
  <c r="C45" i="9"/>
  <c r="C47" i="9"/>
  <c r="A30" i="9"/>
  <c r="A31" i="9" s="1"/>
  <c r="A32" i="9" s="1"/>
  <c r="A33" i="9" s="1"/>
  <c r="A34" i="9" s="1"/>
  <c r="A35" i="9" s="1"/>
  <c r="L28" i="9"/>
  <c r="L36" i="9"/>
  <c r="L39" i="9"/>
  <c r="L40" i="9"/>
  <c r="L31" i="9"/>
  <c r="L33" i="9"/>
  <c r="L27" i="9"/>
  <c r="L37" i="9"/>
  <c r="L25" i="9"/>
  <c r="L45" i="8"/>
  <c r="I42" i="7"/>
  <c r="I40" i="7"/>
  <c r="I35" i="7"/>
  <c r="I37" i="7"/>
  <c r="I39" i="7"/>
  <c r="I43" i="7"/>
  <c r="I41" i="7"/>
  <c r="I34" i="7"/>
  <c r="I36" i="7"/>
  <c r="D32" i="7"/>
  <c r="D22" i="7"/>
  <c r="L42" i="8"/>
  <c r="I17" i="7"/>
  <c r="I22" i="7"/>
  <c r="I8" i="7"/>
  <c r="I10" i="7"/>
  <c r="I14" i="7"/>
  <c r="I30" i="7"/>
  <c r="I28" i="7"/>
  <c r="I26" i="7"/>
  <c r="I16" i="7"/>
  <c r="I18" i="7"/>
  <c r="I20" i="7"/>
  <c r="I23" i="7"/>
  <c r="I21" i="7"/>
  <c r="I12" i="7"/>
  <c r="L41" i="9"/>
  <c r="L26" i="9"/>
  <c r="L10" i="9"/>
  <c r="I12" i="37"/>
  <c r="I11" i="44"/>
  <c r="I15" i="44" s="1"/>
  <c r="L1" i="37"/>
  <c r="L17" i="9"/>
  <c r="I24" i="37"/>
  <c r="I27" i="44"/>
  <c r="A24" i="9" l="1"/>
  <c r="A25" i="9" s="1"/>
  <c r="A26" i="9" s="1"/>
  <c r="A27" i="9" s="1"/>
  <c r="A28" i="9" s="1"/>
  <c r="A29" i="9" s="1"/>
  <c r="A24" i="8" l="1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</calcChain>
</file>

<file path=xl/sharedStrings.xml><?xml version="1.0" encoding="utf-8"?>
<sst xmlns="http://schemas.openxmlformats.org/spreadsheetml/2006/main" count="511" uniqueCount="126">
  <si>
    <t>Zeit</t>
  </si>
  <si>
    <t>Starter</t>
  </si>
  <si>
    <t>Schreiber</t>
  </si>
  <si>
    <t>Bahn 1/2</t>
  </si>
  <si>
    <t>Bahn 2/1</t>
  </si>
  <si>
    <t>Bahn 3/4</t>
  </si>
  <si>
    <t>Bahn 4/3</t>
  </si>
  <si>
    <t>MIXED BEWERB</t>
  </si>
  <si>
    <t>Herren</t>
  </si>
  <si>
    <t>Damen</t>
  </si>
  <si>
    <t>MANNSCHAFT</t>
  </si>
  <si>
    <t>Gesamt</t>
  </si>
  <si>
    <t>MANNSCHAFTSWERTUNG</t>
  </si>
  <si>
    <t>EINZELWERTUNG HERREN</t>
  </si>
  <si>
    <t>GESAMT</t>
  </si>
  <si>
    <t>FINALE</t>
  </si>
  <si>
    <t>VORRUNDE</t>
  </si>
  <si>
    <t>PL</t>
  </si>
  <si>
    <t>NAME</t>
  </si>
  <si>
    <t>VEREIN</t>
  </si>
  <si>
    <t>VOLLE</t>
  </si>
  <si>
    <t>ABR</t>
  </si>
  <si>
    <t>EINZELWERTUNG DAMEN</t>
  </si>
  <si>
    <t>Voll</t>
  </si>
  <si>
    <t>Abr.</t>
  </si>
  <si>
    <t>Name</t>
  </si>
  <si>
    <t>PLATZ</t>
  </si>
  <si>
    <t>VOLL</t>
  </si>
  <si>
    <t>ABR.</t>
  </si>
  <si>
    <t>GES.</t>
  </si>
  <si>
    <t>d</t>
  </si>
  <si>
    <t>3/4</t>
  </si>
  <si>
    <t>4/3</t>
  </si>
  <si>
    <t>2/1</t>
  </si>
  <si>
    <t>1/2</t>
  </si>
  <si>
    <t>Bahn</t>
  </si>
  <si>
    <t>Vorrunde</t>
  </si>
  <si>
    <t>Platz</t>
  </si>
  <si>
    <t>Ja</t>
  </si>
  <si>
    <t>Finale Start</t>
  </si>
  <si>
    <t>d/h</t>
  </si>
  <si>
    <t>Finale</t>
  </si>
  <si>
    <t>Mannschaft</t>
  </si>
  <si>
    <t>Reihung</t>
  </si>
  <si>
    <t>Mix</t>
  </si>
  <si>
    <t>BAWAG PSK</t>
  </si>
  <si>
    <t>nein</t>
  </si>
  <si>
    <t>Startplan</t>
  </si>
  <si>
    <t>Mannschaftsbewerb</t>
  </si>
  <si>
    <t>Dame</t>
  </si>
  <si>
    <t>Herr</t>
  </si>
  <si>
    <t>Name:</t>
  </si>
  <si>
    <t>Verein:</t>
  </si>
  <si>
    <t>Vorentscheidung</t>
  </si>
  <si>
    <t>Volle</t>
  </si>
  <si>
    <t>Abräumen</t>
  </si>
  <si>
    <t>Fehlw.</t>
  </si>
  <si>
    <t>Summe</t>
  </si>
  <si>
    <t>Nein</t>
  </si>
  <si>
    <t>Einzelbewerb</t>
  </si>
  <si>
    <t>Vorentscheidung und Finale</t>
  </si>
  <si>
    <t>Schreiber:</t>
  </si>
  <si>
    <t>Kontrolle:</t>
  </si>
  <si>
    <t>Mixbewerb</t>
  </si>
  <si>
    <t>Einzelbewerb Finale</t>
  </si>
  <si>
    <t>MIX 7</t>
  </si>
  <si>
    <t>OeNB</t>
  </si>
  <si>
    <t>h od. d</t>
  </si>
  <si>
    <t>Schnitt</t>
  </si>
  <si>
    <t>h</t>
  </si>
  <si>
    <t>MAHR Alfred</t>
  </si>
  <si>
    <t>MAHR Helga</t>
  </si>
  <si>
    <t>ZOFFMANN Johann</t>
  </si>
  <si>
    <t>SIMULAK Christian</t>
  </si>
  <si>
    <t>SIMULAK Josef</t>
  </si>
  <si>
    <t>RISNAR Leopold</t>
  </si>
  <si>
    <t>SEIDL Johann</t>
  </si>
  <si>
    <t>KANATLI Angelika</t>
  </si>
  <si>
    <t>KODERHOLD Rudolfine</t>
  </si>
  <si>
    <t>KÖNIG Brigitte</t>
  </si>
  <si>
    <t>SIMULAK Silvia</t>
  </si>
  <si>
    <t>FRANZ Horst</t>
  </si>
  <si>
    <t>FEDERHOFER Hans</t>
  </si>
  <si>
    <t>KLOIBER Doris</t>
  </si>
  <si>
    <t>ROTT Daniela</t>
  </si>
  <si>
    <t>THÜRINGER Carol</t>
  </si>
  <si>
    <t>PETERS Peter</t>
  </si>
  <si>
    <t>ROTT Peter</t>
  </si>
  <si>
    <t>WUSTINGER Herbert</t>
  </si>
  <si>
    <t>BERGER Karlheinz</t>
  </si>
  <si>
    <t>HABITZL Walter</t>
  </si>
  <si>
    <t>KAHR Josef</t>
  </si>
  <si>
    <t>NIKIC Goran</t>
  </si>
  <si>
    <t>PRESSL Hannes</t>
  </si>
  <si>
    <t>SCHRENK Gerhard</t>
  </si>
  <si>
    <t>PFEIFFER Gerhard</t>
  </si>
  <si>
    <t>PFEIFFER Thomas</t>
  </si>
  <si>
    <t>KOCH Erwin</t>
  </si>
  <si>
    <t>PELZLBAUER Harald</t>
  </si>
  <si>
    <t>BRUCKNER Johann</t>
  </si>
  <si>
    <t>MARCHART Richard</t>
  </si>
  <si>
    <t>KOCH Maximilian</t>
  </si>
  <si>
    <t>SWATOSCH Patrick</t>
  </si>
  <si>
    <t>TISCHLER Alexander</t>
  </si>
  <si>
    <t>KOCH Gabriele</t>
  </si>
  <si>
    <t>MARASS Siegfried</t>
  </si>
  <si>
    <t>PLAMENIG Nicole</t>
  </si>
  <si>
    <t>IBESCHITZ Andreas</t>
  </si>
  <si>
    <t>BRAUN Manfred</t>
  </si>
  <si>
    <t>SIEBENHANDEL Adolf</t>
  </si>
  <si>
    <t>RATH Dominik</t>
  </si>
  <si>
    <t>Bahn 1-2 Herren</t>
  </si>
  <si>
    <t>Bahn 3-4 Damen</t>
  </si>
  <si>
    <t>40. Wiener Bankenturnier</t>
  </si>
  <si>
    <t>Wiener Bankenmeister ENTSCHEIDUNG</t>
  </si>
  <si>
    <t>Damen + Herren</t>
  </si>
  <si>
    <t>Gesamt   MIX _</t>
  </si>
  <si>
    <t>MIX _</t>
  </si>
  <si>
    <t>Quote Partner MIX _</t>
  </si>
  <si>
    <t>Partner MIX _</t>
  </si>
  <si>
    <t>KEFEDER Inge</t>
  </si>
  <si>
    <t>KEFEDER Rudi</t>
  </si>
  <si>
    <t>MAHR Silvia</t>
  </si>
  <si>
    <t>BA</t>
  </si>
  <si>
    <t>MIX</t>
  </si>
  <si>
    <t>MIX Paar - Bewerb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</si>
</sst>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"/>
    <numFmt numFmtId="165" formatCode="0.0"/>
    <numFmt numFmtId="166" formatCode="[$-C07]d/mmmm\ yyyy;@"/>
  </numFmts>
  <fonts count="59" x14ac:knownFonts="1">
    <font>
      <sz val="10"/>
      <name val="Arial"/>
    </font>
    <font>
      <sz val="10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24"/>
      <color indexed="17"/>
      <name val="Arial"/>
      <family val="2"/>
    </font>
    <font>
      <sz val="12"/>
      <name val="Arial"/>
      <family val="2"/>
    </font>
    <font>
      <b/>
      <sz val="26"/>
      <name val="Arial"/>
      <family val="2"/>
    </font>
    <font>
      <sz val="18"/>
      <name val="Arial"/>
      <family val="2"/>
    </font>
    <font>
      <b/>
      <sz val="20"/>
      <color indexed="17"/>
      <name val="Arial"/>
      <family val="2"/>
    </font>
    <font>
      <b/>
      <sz val="18"/>
      <color indexed="8"/>
      <name val="Arial"/>
      <family val="2"/>
    </font>
    <font>
      <b/>
      <sz val="20"/>
      <color indexed="12"/>
      <name val="Arial"/>
      <family val="2"/>
    </font>
    <font>
      <b/>
      <sz val="20"/>
      <color indexed="10"/>
      <name val="Arial"/>
      <family val="2"/>
    </font>
    <font>
      <b/>
      <sz val="16"/>
      <color indexed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color indexed="20"/>
      <name val="Arial"/>
      <family val="2"/>
    </font>
    <font>
      <sz val="20"/>
      <color indexed="8"/>
      <name val="Arial"/>
      <family val="2"/>
    </font>
    <font>
      <sz val="12"/>
      <color indexed="12"/>
      <name val="Arial"/>
      <family val="2"/>
    </font>
    <font>
      <b/>
      <sz val="8"/>
      <color indexed="1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4"/>
      <color indexed="20"/>
      <name val="Arial"/>
      <family val="2"/>
    </font>
    <font>
      <b/>
      <i/>
      <sz val="8"/>
      <name val="Arial"/>
      <family val="2"/>
    </font>
    <font>
      <sz val="18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6"/>
      <color indexed="8"/>
      <name val="Arial"/>
      <family val="2"/>
    </font>
    <font>
      <b/>
      <sz val="18"/>
      <name val="Arial"/>
      <family val="2"/>
    </font>
    <font>
      <sz val="16"/>
      <color indexed="8"/>
      <name val="Arial"/>
      <family val="2"/>
    </font>
    <font>
      <b/>
      <sz val="20"/>
      <color indexed="8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7"/>
      <color indexed="10"/>
      <name val="Arial"/>
      <family val="2"/>
    </font>
    <font>
      <sz val="10"/>
      <color indexed="17"/>
      <name val="Arial"/>
      <family val="2"/>
    </font>
    <font>
      <sz val="16"/>
      <color indexed="17"/>
      <name val="Arial"/>
      <family val="2"/>
    </font>
    <font>
      <sz val="16"/>
      <color indexed="12"/>
      <name val="Arial"/>
      <family val="2"/>
    </font>
    <font>
      <sz val="13"/>
      <color indexed="8"/>
      <name val="Arial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8"/>
      <color indexed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55"/>
      </patternFill>
    </fill>
    <fill>
      <patternFill patternType="light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8FFC8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medium">
        <color indexed="64"/>
      </right>
      <top style="thick">
        <color indexed="1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" fillId="0" borderId="0"/>
    <xf numFmtId="0" fontId="45" fillId="0" borderId="0"/>
  </cellStyleXfs>
  <cellXfs count="578">
    <xf numFmtId="0" fontId="0" fillId="0" borderId="0" xfId="0"/>
    <xf numFmtId="0" fontId="2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1" fillId="0" borderId="0" xfId="2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horizontal="center" vertical="center"/>
    </xf>
    <xf numFmtId="0" fontId="1" fillId="0" borderId="0" xfId="2"/>
    <xf numFmtId="0" fontId="10" fillId="0" borderId="0" xfId="2" applyFont="1" applyAlignment="1">
      <alignment horizontal="center" vertical="center"/>
    </xf>
    <xf numFmtId="0" fontId="1" fillId="0" borderId="0" xfId="2" applyAlignment="1">
      <alignment horizontal="center"/>
    </xf>
    <xf numFmtId="0" fontId="10" fillId="0" borderId="0" xfId="2" applyFont="1" applyAlignment="1">
      <alignment horizontal="left" vertical="center"/>
    </xf>
    <xf numFmtId="0" fontId="9" fillId="0" borderId="0" xfId="1"/>
    <xf numFmtId="0" fontId="9" fillId="0" borderId="0" xfId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/>
    </xf>
    <xf numFmtId="0" fontId="17" fillId="0" borderId="8" xfId="2" applyFont="1" applyFill="1" applyBorder="1" applyAlignment="1">
      <alignment horizontal="center"/>
    </xf>
    <xf numFmtId="0" fontId="17" fillId="0" borderId="9" xfId="2" applyFont="1" applyFill="1" applyBorder="1" applyAlignment="1">
      <alignment horizontal="center"/>
    </xf>
    <xf numFmtId="0" fontId="17" fillId="0" borderId="10" xfId="2" applyFont="1" applyFill="1" applyBorder="1" applyAlignment="1">
      <alignment horizontal="center"/>
    </xf>
    <xf numFmtId="0" fontId="17" fillId="0" borderId="11" xfId="2" applyFont="1" applyFill="1" applyBorder="1" applyAlignment="1">
      <alignment horizontal="center"/>
    </xf>
    <xf numFmtId="0" fontId="17" fillId="0" borderId="12" xfId="2" applyFont="1" applyFill="1" applyBorder="1" applyAlignment="1">
      <alignment horizontal="center"/>
    </xf>
    <xf numFmtId="0" fontId="17" fillId="0" borderId="13" xfId="2" applyFont="1" applyFill="1" applyBorder="1" applyAlignment="1">
      <alignment horizontal="center"/>
    </xf>
    <xf numFmtId="0" fontId="17" fillId="0" borderId="0" xfId="2" applyFont="1" applyFill="1" applyAlignment="1">
      <alignment horizontal="center"/>
    </xf>
    <xf numFmtId="0" fontId="18" fillId="0" borderId="0" xfId="2" applyFont="1" applyFill="1" applyAlignment="1">
      <alignment horizontal="center"/>
    </xf>
    <xf numFmtId="0" fontId="20" fillId="0" borderId="14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horizontal="center" vertical="center"/>
    </xf>
    <xf numFmtId="0" fontId="1" fillId="0" borderId="0" xfId="2" applyAlignment="1"/>
    <xf numFmtId="0" fontId="18" fillId="0" borderId="0" xfId="2" applyFont="1" applyFill="1" applyAlignment="1"/>
    <xf numFmtId="0" fontId="24" fillId="0" borderId="0" xfId="2" applyFont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9" fillId="0" borderId="0" xfId="1" applyAlignment="1">
      <alignment horizontal="center"/>
    </xf>
    <xf numFmtId="0" fontId="5" fillId="2" borderId="5" xfId="2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2" applyFont="1" applyAlignment="1">
      <alignment horizontal="center"/>
    </xf>
    <xf numFmtId="49" fontId="25" fillId="0" borderId="0" xfId="0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49" fontId="5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5" xfId="2" applyNumberFormat="1" applyFont="1" applyBorder="1" applyAlignment="1">
      <alignment horizontal="center"/>
    </xf>
    <xf numFmtId="49" fontId="4" fillId="0" borderId="7" xfId="2" applyNumberFormat="1" applyFont="1" applyBorder="1" applyAlignment="1">
      <alignment horizontal="center"/>
    </xf>
    <xf numFmtId="49" fontId="4" fillId="0" borderId="17" xfId="2" applyNumberFormat="1" applyFont="1" applyBorder="1" applyAlignment="1">
      <alignment horizontal="center"/>
    </xf>
    <xf numFmtId="49" fontId="5" fillId="0" borderId="0" xfId="2" applyNumberFormat="1" applyFont="1" applyAlignment="1">
      <alignment horizontal="center"/>
    </xf>
    <xf numFmtId="2" fontId="22" fillId="0" borderId="0" xfId="0" applyNumberFormat="1" applyFont="1" applyBorder="1" applyAlignment="1">
      <alignment vertical="center"/>
    </xf>
    <xf numFmtId="2" fontId="23" fillId="0" borderId="0" xfId="2" applyNumberFormat="1" applyFont="1" applyAlignment="1">
      <alignment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 applyBorder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1" applyFont="1" applyAlignment="1">
      <alignment horizont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49" fontId="18" fillId="0" borderId="4" xfId="2" applyNumberFormat="1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7" fillId="0" borderId="5" xfId="2" applyFont="1" applyFill="1" applyBorder="1" applyAlignment="1">
      <alignment horizontal="center"/>
    </xf>
    <xf numFmtId="0" fontId="1" fillId="0" borderId="0" xfId="2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17" fillId="0" borderId="5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0" xfId="2" applyFont="1" applyFill="1" applyAlignment="1">
      <alignment horizontal="left"/>
    </xf>
    <xf numFmtId="0" fontId="1" fillId="0" borderId="0" xfId="2" applyFont="1" applyAlignment="1">
      <alignment horizontal="left"/>
    </xf>
    <xf numFmtId="0" fontId="18" fillId="0" borderId="0" xfId="2" applyFont="1" applyFill="1" applyAlignment="1">
      <alignment horizontal="left"/>
    </xf>
    <xf numFmtId="0" fontId="1" fillId="0" borderId="0" xfId="2" applyFill="1" applyAlignment="1">
      <alignment horizontal="left"/>
    </xf>
    <xf numFmtId="0" fontId="1" fillId="0" borderId="0" xfId="2" applyAlignment="1">
      <alignment horizontal="left"/>
    </xf>
    <xf numFmtId="0" fontId="17" fillId="0" borderId="7" xfId="2" applyFont="1" applyFill="1" applyBorder="1" applyAlignment="1">
      <alignment horizontal="left"/>
    </xf>
    <xf numFmtId="0" fontId="31" fillId="0" borderId="5" xfId="2" applyFont="1" applyFill="1" applyBorder="1" applyAlignment="1">
      <alignment horizontal="left"/>
    </xf>
    <xf numFmtId="0" fontId="31" fillId="0" borderId="5" xfId="2" applyFont="1" applyFill="1" applyBorder="1" applyAlignment="1">
      <alignment horizontal="left" vertical="center"/>
    </xf>
    <xf numFmtId="0" fontId="31" fillId="0" borderId="5" xfId="2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31" fillId="0" borderId="19" xfId="2" applyFont="1" applyFill="1" applyBorder="1" applyAlignment="1">
      <alignment horizontal="left" vertical="center"/>
    </xf>
    <xf numFmtId="0" fontId="5" fillId="0" borderId="19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/>
    </xf>
    <xf numFmtId="0" fontId="15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left"/>
    </xf>
    <xf numFmtId="49" fontId="4" fillId="0" borderId="19" xfId="2" applyNumberFormat="1" applyFont="1" applyBorder="1" applyAlignment="1">
      <alignment horizontal="center"/>
    </xf>
    <xf numFmtId="0" fontId="31" fillId="0" borderId="7" xfId="2" applyFont="1" applyFill="1" applyBorder="1" applyAlignment="1">
      <alignment horizontal="left"/>
    </xf>
    <xf numFmtId="0" fontId="6" fillId="0" borderId="0" xfId="2" applyFont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5" fillId="0" borderId="21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8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1" fillId="0" borderId="0" xfId="2" applyFill="1" applyAlignment="1">
      <alignment vertical="center"/>
    </xf>
    <xf numFmtId="0" fontId="18" fillId="0" borderId="5" xfId="1" applyFont="1" applyFill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4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/>
    <xf numFmtId="0" fontId="0" fillId="0" borderId="33" xfId="0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4" borderId="35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31" fillId="0" borderId="19" xfId="2" applyFont="1" applyFill="1" applyBorder="1" applyAlignment="1">
      <alignment horizontal="left"/>
    </xf>
    <xf numFmtId="0" fontId="2" fillId="0" borderId="0" xfId="3" applyFont="1" applyBorder="1" applyAlignment="1">
      <alignment vertical="center"/>
    </xf>
    <xf numFmtId="0" fontId="42" fillId="0" borderId="0" xfId="2" applyFont="1" applyAlignment="1">
      <alignment horizontal="center" vertical="center"/>
    </xf>
    <xf numFmtId="0" fontId="18" fillId="2" borderId="5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2" borderId="37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/>
    </xf>
    <xf numFmtId="0" fontId="18" fillId="0" borderId="23" xfId="2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/>
    </xf>
    <xf numFmtId="0" fontId="9" fillId="0" borderId="0" xfId="1" applyFill="1" applyAlignment="1">
      <alignment vertical="center"/>
    </xf>
    <xf numFmtId="0" fontId="17" fillId="0" borderId="5" xfId="1" applyFont="1" applyFill="1" applyBorder="1" applyAlignment="1">
      <alignment horizontal="center"/>
    </xf>
    <xf numFmtId="0" fontId="17" fillId="0" borderId="0" xfId="1" applyFont="1" applyFill="1"/>
    <xf numFmtId="0" fontId="32" fillId="5" borderId="38" xfId="3" applyFont="1" applyFill="1" applyBorder="1" applyAlignment="1">
      <alignment horizontal="center" vertical="center"/>
    </xf>
    <xf numFmtId="0" fontId="32" fillId="6" borderId="38" xfId="3" applyFont="1" applyFill="1" applyBorder="1" applyAlignment="1">
      <alignment horizontal="center" vertical="center"/>
    </xf>
    <xf numFmtId="0" fontId="3" fillId="6" borderId="3" xfId="3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/>
    </xf>
    <xf numFmtId="0" fontId="18" fillId="0" borderId="23" xfId="1" applyFont="1" applyFill="1" applyBorder="1" applyAlignment="1">
      <alignment horizontal="center"/>
    </xf>
    <xf numFmtId="0" fontId="32" fillId="7" borderId="8" xfId="3" applyFont="1" applyFill="1" applyBorder="1" applyAlignment="1">
      <alignment horizontal="center" vertical="center"/>
    </xf>
    <xf numFmtId="0" fontId="3" fillId="7" borderId="39" xfId="3" applyFont="1" applyFill="1" applyBorder="1" applyAlignment="1">
      <alignment horizontal="center" vertical="center"/>
    </xf>
    <xf numFmtId="0" fontId="3" fillId="8" borderId="3" xfId="3" applyFont="1" applyFill="1" applyBorder="1" applyAlignment="1">
      <alignment horizontal="center" vertical="center"/>
    </xf>
    <xf numFmtId="0" fontId="5" fillId="0" borderId="4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0" fontId="5" fillId="2" borderId="42" xfId="2" applyFont="1" applyFill="1" applyBorder="1" applyAlignment="1">
      <alignment horizontal="center" vertical="center"/>
    </xf>
    <xf numFmtId="0" fontId="5" fillId="2" borderId="43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vertical="center"/>
    </xf>
    <xf numFmtId="0" fontId="31" fillId="0" borderId="45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5" fillId="0" borderId="48" xfId="2" applyFont="1" applyBorder="1" applyAlignment="1">
      <alignment vertical="center"/>
    </xf>
    <xf numFmtId="0" fontId="5" fillId="2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31" fillId="0" borderId="5" xfId="2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3" fillId="7" borderId="52" xfId="2" applyFont="1" applyFill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0" fontId="13" fillId="5" borderId="52" xfId="2" applyFont="1" applyFill="1" applyBorder="1" applyAlignment="1">
      <alignment horizontal="left" vertical="center"/>
    </xf>
    <xf numFmtId="0" fontId="30" fillId="7" borderId="52" xfId="2" applyFont="1" applyFill="1" applyBorder="1" applyAlignment="1">
      <alignment horizontal="right" vertical="center"/>
    </xf>
    <xf numFmtId="0" fontId="30" fillId="5" borderId="52" xfId="2" applyFont="1" applyFill="1" applyBorder="1" applyAlignment="1">
      <alignment horizontal="right" vertical="center"/>
    </xf>
    <xf numFmtId="0" fontId="17" fillId="0" borderId="49" xfId="2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/>
    </xf>
    <xf numFmtId="0" fontId="9" fillId="0" borderId="5" xfId="1" applyFill="1" applyBorder="1" applyAlignment="1">
      <alignment horizontal="center"/>
    </xf>
    <xf numFmtId="0" fontId="9" fillId="0" borderId="0" xfId="1" applyFill="1"/>
    <xf numFmtId="0" fontId="17" fillId="0" borderId="53" xfId="2" applyFont="1" applyFill="1" applyBorder="1" applyAlignment="1">
      <alignment vertical="center"/>
    </xf>
    <xf numFmtId="0" fontId="31" fillId="0" borderId="53" xfId="2" applyFont="1" applyFill="1" applyBorder="1" applyAlignment="1">
      <alignment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31" fillId="0" borderId="19" xfId="2" applyFont="1" applyFill="1" applyBorder="1" applyAlignment="1">
      <alignment vertical="center"/>
    </xf>
    <xf numFmtId="0" fontId="18" fillId="0" borderId="0" xfId="2" applyFont="1" applyFill="1"/>
    <xf numFmtId="0" fontId="4" fillId="0" borderId="5" xfId="2" applyFont="1" applyFill="1" applyBorder="1" applyAlignment="1">
      <alignment horizontal="center"/>
    </xf>
    <xf numFmtId="0" fontId="1" fillId="0" borderId="0" xfId="2" applyFill="1"/>
    <xf numFmtId="0" fontId="1" fillId="0" borderId="5" xfId="2" applyFill="1" applyBorder="1" applyAlignment="1">
      <alignment horizontal="center"/>
    </xf>
    <xf numFmtId="0" fontId="17" fillId="0" borderId="43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8" fillId="0" borderId="5" xfId="2" applyFont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165" fontId="8" fillId="0" borderId="0" xfId="0" applyNumberFormat="1" applyFont="1" applyFill="1" applyBorder="1" applyAlignment="1">
      <alignment vertical="center"/>
    </xf>
    <xf numFmtId="165" fontId="10" fillId="0" borderId="0" xfId="2" applyNumberFormat="1" applyFont="1" applyFill="1" applyAlignment="1">
      <alignment vertical="center"/>
    </xf>
    <xf numFmtId="165" fontId="5" fillId="0" borderId="0" xfId="3" applyNumberFormat="1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5" fillId="0" borderId="58" xfId="2" applyFont="1" applyFill="1" applyBorder="1" applyAlignment="1">
      <alignment vertical="center"/>
    </xf>
    <xf numFmtId="0" fontId="5" fillId="0" borderId="50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3" fillId="0" borderId="61" xfId="3" applyFont="1" applyBorder="1" applyAlignment="1">
      <alignment horizontal="left" vertical="center"/>
    </xf>
    <xf numFmtId="0" fontId="3" fillId="0" borderId="62" xfId="3" applyFont="1" applyBorder="1" applyAlignment="1">
      <alignment horizontal="left" vertical="center"/>
    </xf>
    <xf numFmtId="164" fontId="5" fillId="0" borderId="11" xfId="3" applyNumberFormat="1" applyFont="1" applyBorder="1" applyAlignment="1">
      <alignment horizontal="center" vertical="center"/>
    </xf>
    <xf numFmtId="0" fontId="3" fillId="0" borderId="63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3" fillId="0" borderId="63" xfId="3" applyFont="1" applyBorder="1" applyAlignment="1">
      <alignment horizontal="left" vertical="center"/>
    </xf>
    <xf numFmtId="0" fontId="33" fillId="0" borderId="61" xfId="3" applyFont="1" applyBorder="1" applyAlignment="1">
      <alignment horizontal="left" vertical="center"/>
    </xf>
    <xf numFmtId="0" fontId="3" fillId="9" borderId="64" xfId="3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0" xfId="2" applyFont="1" applyFill="1" applyBorder="1" applyAlignment="1">
      <alignment horizontal="center" vertical="center"/>
    </xf>
    <xf numFmtId="0" fontId="18" fillId="0" borderId="63" xfId="2" applyFont="1" applyBorder="1" applyAlignment="1">
      <alignment vertical="center"/>
    </xf>
    <xf numFmtId="2" fontId="1" fillId="0" borderId="0" xfId="2" applyNumberFormat="1" applyFill="1" applyAlignment="1">
      <alignment vertical="center"/>
    </xf>
    <xf numFmtId="49" fontId="18" fillId="0" borderId="18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31" fillId="0" borderId="19" xfId="2" applyFont="1" applyBorder="1" applyAlignment="1">
      <alignment horizontal="center" vertical="center"/>
    </xf>
    <xf numFmtId="0" fontId="18" fillId="0" borderId="12" xfId="2" applyFont="1" applyBorder="1" applyAlignment="1">
      <alignment vertical="center"/>
    </xf>
    <xf numFmtId="0" fontId="18" fillId="0" borderId="12" xfId="2" applyFont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left" vertical="center"/>
    </xf>
    <xf numFmtId="2" fontId="34" fillId="7" borderId="52" xfId="2" applyNumberFormat="1" applyFont="1" applyFill="1" applyBorder="1" applyAlignment="1">
      <alignment horizontal="centerContinuous" vertical="center"/>
    </xf>
    <xf numFmtId="2" fontId="34" fillId="7" borderId="36" xfId="2" applyNumberFormat="1" applyFont="1" applyFill="1" applyBorder="1" applyAlignment="1">
      <alignment horizontal="center" vertical="center"/>
    </xf>
    <xf numFmtId="0" fontId="31" fillId="0" borderId="28" xfId="2" applyFont="1" applyFill="1" applyBorder="1" applyAlignment="1">
      <alignment horizontal="center" vertical="center"/>
    </xf>
    <xf numFmtId="0" fontId="31" fillId="0" borderId="22" xfId="2" applyFont="1" applyFill="1" applyBorder="1" applyAlignment="1">
      <alignment horizontal="center" vertical="center"/>
    </xf>
    <xf numFmtId="0" fontId="31" fillId="0" borderId="22" xfId="2" applyFont="1" applyBorder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49" fontId="18" fillId="0" borderId="65" xfId="2" applyNumberFormat="1" applyFont="1" applyBorder="1" applyAlignment="1">
      <alignment horizontal="left" vertical="center"/>
    </xf>
    <xf numFmtId="2" fontId="44" fillId="0" borderId="36" xfId="2" applyNumberFormat="1" applyFont="1" applyFill="1" applyBorder="1" applyAlignment="1">
      <alignment horizontal="center" vertical="center"/>
    </xf>
    <xf numFmtId="2" fontId="31" fillId="0" borderId="20" xfId="2" applyNumberFormat="1" applyFont="1" applyFill="1" applyBorder="1" applyAlignment="1">
      <alignment horizontal="center" vertical="center"/>
    </xf>
    <xf numFmtId="2" fontId="31" fillId="0" borderId="6" xfId="2" applyNumberFormat="1" applyFont="1" applyFill="1" applyBorder="1" applyAlignment="1">
      <alignment horizontal="center" vertical="center"/>
    </xf>
    <xf numFmtId="2" fontId="6" fillId="0" borderId="17" xfId="2" applyNumberFormat="1" applyFont="1" applyFill="1" applyBorder="1" applyAlignment="1">
      <alignment vertical="center"/>
    </xf>
    <xf numFmtId="2" fontId="6" fillId="0" borderId="0" xfId="2" applyNumberFormat="1" applyFont="1" applyFill="1" applyAlignment="1">
      <alignment vertical="center"/>
    </xf>
    <xf numFmtId="49" fontId="18" fillId="0" borderId="65" xfId="2" applyNumberFormat="1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2" fontId="34" fillId="5" borderId="52" xfId="2" applyNumberFormat="1" applyFont="1" applyFill="1" applyBorder="1" applyAlignment="1">
      <alignment horizontal="centerContinuous" vertical="center"/>
    </xf>
    <xf numFmtId="2" fontId="34" fillId="5" borderId="36" xfId="2" applyNumberFormat="1" applyFont="1" applyFill="1" applyBorder="1" applyAlignment="1">
      <alignment horizontal="center" vertical="center"/>
    </xf>
    <xf numFmtId="0" fontId="17" fillId="0" borderId="66" xfId="2" applyFont="1" applyFill="1" applyBorder="1" applyAlignment="1">
      <alignment horizontal="center" vertical="center"/>
    </xf>
    <xf numFmtId="0" fontId="17" fillId="0" borderId="67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/>
    </xf>
    <xf numFmtId="0" fontId="32" fillId="9" borderId="68" xfId="3" applyFont="1" applyFill="1" applyBorder="1" applyAlignment="1">
      <alignment horizontal="center" vertical="center"/>
    </xf>
    <xf numFmtId="0" fontId="3" fillId="7" borderId="64" xfId="3" applyFont="1" applyFill="1" applyBorder="1" applyAlignment="1">
      <alignment horizontal="center" vertical="center"/>
    </xf>
    <xf numFmtId="0" fontId="32" fillId="8" borderId="38" xfId="3" applyFont="1" applyFill="1" applyBorder="1" applyAlignment="1">
      <alignment horizontal="center" vertical="center"/>
    </xf>
    <xf numFmtId="0" fontId="32" fillId="5" borderId="68" xfId="3" applyFont="1" applyFill="1" applyBorder="1" applyAlignment="1">
      <alignment horizontal="center" vertical="center"/>
    </xf>
    <xf numFmtId="1" fontId="13" fillId="7" borderId="65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7" fillId="0" borderId="0" xfId="4" applyFont="1" applyFill="1" applyBorder="1" applyAlignment="1">
      <alignment vertical="center" wrapText="1"/>
    </xf>
    <xf numFmtId="0" fontId="29" fillId="0" borderId="0" xfId="3" applyFont="1" applyAlignment="1">
      <alignment vertical="center"/>
    </xf>
    <xf numFmtId="0" fontId="32" fillId="7" borderId="69" xfId="3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2" fillId="10" borderId="38" xfId="3" applyFont="1" applyFill="1" applyBorder="1" applyAlignment="1">
      <alignment horizontal="center" vertical="center"/>
    </xf>
    <xf numFmtId="0" fontId="32" fillId="11" borderId="68" xfId="3" applyFont="1" applyFill="1" applyBorder="1" applyAlignment="1">
      <alignment horizontal="center" vertical="center"/>
    </xf>
    <xf numFmtId="0" fontId="32" fillId="12" borderId="38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3" fillId="11" borderId="64" xfId="3" applyFont="1" applyFill="1" applyBorder="1" applyAlignment="1">
      <alignment horizontal="center" vertical="center"/>
    </xf>
    <xf numFmtId="0" fontId="3" fillId="12" borderId="3" xfId="3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horizontal="center" vertical="center"/>
    </xf>
    <xf numFmtId="1" fontId="13" fillId="5" borderId="65" xfId="2" applyNumberFormat="1" applyFont="1" applyFill="1" applyBorder="1" applyAlignment="1">
      <alignment horizontal="center" vertical="center"/>
    </xf>
    <xf numFmtId="0" fontId="13" fillId="7" borderId="52" xfId="2" applyFont="1" applyFill="1" applyBorder="1" applyAlignment="1">
      <alignment vertical="center"/>
    </xf>
    <xf numFmtId="0" fontId="31" fillId="0" borderId="0" xfId="2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/>
    </xf>
    <xf numFmtId="2" fontId="6" fillId="0" borderId="0" xfId="2" applyNumberFormat="1" applyFont="1" applyFill="1" applyBorder="1" applyAlignment="1">
      <alignment vertical="center"/>
    </xf>
    <xf numFmtId="1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right" vertical="center"/>
    </xf>
    <xf numFmtId="2" fontId="34" fillId="0" borderId="0" xfId="2" applyNumberFormat="1" applyFont="1" applyFill="1" applyBorder="1" applyAlignment="1">
      <alignment horizontal="centerContinuous" vertical="center"/>
    </xf>
    <xf numFmtId="2" fontId="34" fillId="0" borderId="0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2" fontId="1" fillId="0" borderId="0" xfId="2" applyNumberForma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2" fontId="31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horizontal="left" vertical="center"/>
    </xf>
    <xf numFmtId="2" fontId="44" fillId="0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/>
    </xf>
    <xf numFmtId="0" fontId="35" fillId="0" borderId="0" xfId="2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5" fillId="0" borderId="0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164" fontId="5" fillId="0" borderId="70" xfId="3" applyNumberFormat="1" applyFont="1" applyFill="1" applyBorder="1" applyAlignment="1">
      <alignment vertical="center"/>
    </xf>
    <xf numFmtId="0" fontId="21" fillId="0" borderId="7" xfId="2" applyFont="1" applyFill="1" applyBorder="1" applyAlignment="1">
      <alignment horizontal="left"/>
    </xf>
    <xf numFmtId="0" fontId="21" fillId="0" borderId="71" xfId="2" applyFont="1" applyFill="1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28" xfId="2" applyFont="1" applyFill="1" applyBorder="1" applyAlignment="1">
      <alignment horizontal="left"/>
    </xf>
    <xf numFmtId="0" fontId="7" fillId="0" borderId="5" xfId="2" applyFont="1" applyFill="1" applyBorder="1" applyAlignment="1">
      <alignment horizontal="left"/>
    </xf>
    <xf numFmtId="0" fontId="13" fillId="5" borderId="52" xfId="2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32" fillId="8" borderId="8" xfId="3" applyFont="1" applyFill="1" applyBorder="1" applyAlignment="1">
      <alignment horizontal="center" vertical="center"/>
    </xf>
    <xf numFmtId="0" fontId="3" fillId="8" borderId="39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46" fillId="0" borderId="5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49" fillId="7" borderId="5" xfId="3" applyFont="1" applyFill="1" applyBorder="1" applyAlignment="1">
      <alignment horizontal="center" vertical="center"/>
    </xf>
    <xf numFmtId="1" fontId="13" fillId="8" borderId="65" xfId="2" applyNumberFormat="1" applyFont="1" applyFill="1" applyBorder="1" applyAlignment="1">
      <alignment horizontal="center" vertical="center"/>
    </xf>
    <xf numFmtId="0" fontId="13" fillId="8" borderId="52" xfId="2" applyFont="1" applyFill="1" applyBorder="1" applyAlignment="1">
      <alignment vertical="center"/>
    </xf>
    <xf numFmtId="0" fontId="13" fillId="8" borderId="52" xfId="2" applyFont="1" applyFill="1" applyBorder="1" applyAlignment="1">
      <alignment horizontal="left" vertical="center"/>
    </xf>
    <xf numFmtId="0" fontId="30" fillId="8" borderId="52" xfId="2" applyFont="1" applyFill="1" applyBorder="1" applyAlignment="1">
      <alignment horizontal="right" vertical="center"/>
    </xf>
    <xf numFmtId="2" fontId="34" fillId="8" borderId="52" xfId="2" applyNumberFormat="1" applyFont="1" applyFill="1" applyBorder="1" applyAlignment="1">
      <alignment horizontal="centerContinuous" vertical="center"/>
    </xf>
    <xf numFmtId="2" fontId="34" fillId="8" borderId="36" xfId="2" applyNumberFormat="1" applyFont="1" applyFill="1" applyBorder="1" applyAlignment="1">
      <alignment horizontal="center" vertical="center"/>
    </xf>
    <xf numFmtId="0" fontId="33" fillId="5" borderId="39" xfId="3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1" fillId="0" borderId="0" xfId="2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0" fontId="5" fillId="0" borderId="48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1" fillId="0" borderId="0" xfId="2" applyFill="1" applyAlignment="1">
      <alignment horizontal="center"/>
    </xf>
    <xf numFmtId="0" fontId="1" fillId="0" borderId="0" xfId="2" applyFont="1"/>
    <xf numFmtId="1" fontId="20" fillId="0" borderId="15" xfId="2" applyNumberFormat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/>
    </xf>
    <xf numFmtId="0" fontId="27" fillId="0" borderId="5" xfId="4" applyFont="1" applyFill="1" applyBorder="1" applyAlignment="1">
      <alignment horizontal="center" vertical="center" wrapText="1"/>
    </xf>
    <xf numFmtId="0" fontId="32" fillId="7" borderId="38" xfId="3" applyFont="1" applyFill="1" applyBorder="1" applyAlignment="1">
      <alignment horizontal="center" vertical="center"/>
    </xf>
    <xf numFmtId="0" fontId="3" fillId="7" borderId="3" xfId="3" applyFont="1" applyFill="1" applyBorder="1" applyAlignment="1">
      <alignment horizontal="center" vertical="center"/>
    </xf>
    <xf numFmtId="0" fontId="3" fillId="5" borderId="3" xfId="3" applyFont="1" applyFill="1" applyBorder="1" applyAlignment="1">
      <alignment horizontal="center" vertical="center"/>
    </xf>
    <xf numFmtId="0" fontId="18" fillId="0" borderId="63" xfId="2" applyFont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20" fontId="3" fillId="0" borderId="0" xfId="3" applyNumberFormat="1" applyFont="1" applyFill="1" applyBorder="1" applyAlignment="1">
      <alignment horizontal="center" vertical="center"/>
    </xf>
    <xf numFmtId="0" fontId="46" fillId="0" borderId="0" xfId="3" applyFont="1" applyFill="1" applyBorder="1" applyAlignment="1">
      <alignment horizontal="center" vertical="center"/>
    </xf>
    <xf numFmtId="0" fontId="47" fillId="0" borderId="0" xfId="3" applyFont="1" applyFill="1" applyBorder="1" applyAlignment="1">
      <alignment horizontal="center" vertical="center"/>
    </xf>
    <xf numFmtId="0" fontId="51" fillId="0" borderId="0" xfId="3" applyFont="1" applyFill="1" applyBorder="1" applyAlignment="1">
      <alignment horizontal="center" vertical="center"/>
    </xf>
    <xf numFmtId="0" fontId="5" fillId="0" borderId="72" xfId="3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3" fillId="0" borderId="11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5" fillId="0" borderId="62" xfId="3" applyFont="1" applyBorder="1" applyAlignment="1">
      <alignment horizontal="center" vertical="center"/>
    </xf>
    <xf numFmtId="0" fontId="5" fillId="0" borderId="73" xfId="3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 vertical="center"/>
    </xf>
    <xf numFmtId="0" fontId="5" fillId="0" borderId="70" xfId="3" applyFont="1" applyFill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32" fillId="7" borderId="68" xfId="3" applyFont="1" applyFill="1" applyBorder="1" applyAlignment="1">
      <alignment horizontal="center" vertical="center"/>
    </xf>
    <xf numFmtId="0" fontId="36" fillId="0" borderId="70" xfId="0" applyFont="1" applyBorder="1" applyAlignment="1">
      <alignment vertical="center"/>
    </xf>
    <xf numFmtId="0" fontId="32" fillId="0" borderId="70" xfId="3" applyFont="1" applyFill="1" applyBorder="1" applyAlignment="1">
      <alignment horizontal="center" vertical="center"/>
    </xf>
    <xf numFmtId="0" fontId="2" fillId="0" borderId="70" xfId="3" applyFont="1" applyBorder="1" applyAlignment="1">
      <alignment vertical="center"/>
    </xf>
    <xf numFmtId="0" fontId="2" fillId="0" borderId="70" xfId="3" applyFont="1" applyBorder="1" applyAlignment="1">
      <alignment horizontal="center" vertical="center"/>
    </xf>
    <xf numFmtId="2" fontId="28" fillId="0" borderId="14" xfId="3" applyNumberFormat="1" applyFont="1" applyBorder="1" applyAlignment="1">
      <alignment vertical="center"/>
    </xf>
    <xf numFmtId="2" fontId="28" fillId="0" borderId="16" xfId="3" applyNumberFormat="1" applyFont="1" applyBorder="1" applyAlignment="1">
      <alignment vertical="center"/>
    </xf>
    <xf numFmtId="0" fontId="2" fillId="0" borderId="17" xfId="3" applyFont="1" applyBorder="1" applyAlignment="1">
      <alignment horizontal="center" vertical="center"/>
    </xf>
    <xf numFmtId="0" fontId="2" fillId="0" borderId="17" xfId="3" applyFont="1" applyBorder="1" applyAlignment="1">
      <alignment vertical="center"/>
    </xf>
    <xf numFmtId="166" fontId="55" fillId="0" borderId="0" xfId="0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164" fontId="5" fillId="0" borderId="52" xfId="3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63" xfId="0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/>
    <xf numFmtId="0" fontId="56" fillId="0" borderId="0" xfId="0" applyFont="1"/>
    <xf numFmtId="0" fontId="5" fillId="0" borderId="0" xfId="0" applyFont="1"/>
    <xf numFmtId="0" fontId="57" fillId="0" borderId="0" xfId="0" applyFont="1"/>
    <xf numFmtId="0" fontId="32" fillId="0" borderId="0" xfId="3" applyFont="1" applyFill="1" applyBorder="1" applyAlignment="1">
      <alignment vertical="center"/>
    </xf>
    <xf numFmtId="0" fontId="3" fillId="5" borderId="39" xfId="3" applyFont="1" applyFill="1" applyBorder="1" applyAlignment="1">
      <alignment horizontal="center" vertical="center"/>
    </xf>
    <xf numFmtId="0" fontId="3" fillId="13" borderId="3" xfId="3" applyFont="1" applyFill="1" applyBorder="1" applyAlignment="1">
      <alignment horizontal="center" vertical="center"/>
    </xf>
    <xf numFmtId="0" fontId="3" fillId="13" borderId="5" xfId="3" applyFont="1" applyFill="1" applyBorder="1" applyAlignment="1">
      <alignment horizontal="center" vertical="center"/>
    </xf>
    <xf numFmtId="0" fontId="3" fillId="7" borderId="64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3" fillId="9" borderId="64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72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0" fillId="5" borderId="9" xfId="3" applyFont="1" applyFill="1" applyBorder="1" applyAlignment="1">
      <alignment horizontal="center" vertical="center"/>
    </xf>
    <xf numFmtId="0" fontId="27" fillId="0" borderId="74" xfId="3" applyFont="1" applyFill="1" applyBorder="1" applyAlignment="1">
      <alignment horizontal="center" vertical="center"/>
    </xf>
    <xf numFmtId="0" fontId="46" fillId="0" borderId="75" xfId="3" applyFont="1" applyFill="1" applyBorder="1" applyAlignment="1">
      <alignment horizontal="center" vertical="center"/>
    </xf>
    <xf numFmtId="0" fontId="3" fillId="0" borderId="75" xfId="3" applyFont="1" applyFill="1" applyBorder="1" applyAlignment="1">
      <alignment horizontal="center" vertical="center"/>
    </xf>
    <xf numFmtId="0" fontId="46" fillId="0" borderId="76" xfId="3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48" fillId="8" borderId="9" xfId="3" applyFont="1" applyFill="1" applyBorder="1" applyAlignment="1">
      <alignment horizontal="center" vertical="center"/>
    </xf>
    <xf numFmtId="0" fontId="3" fillId="13" borderId="74" xfId="3" applyFont="1" applyFill="1" applyBorder="1" applyAlignment="1">
      <alignment horizontal="center" vertical="center"/>
    </xf>
    <xf numFmtId="0" fontId="58" fillId="13" borderId="75" xfId="3" applyFont="1" applyFill="1" applyBorder="1" applyAlignment="1">
      <alignment horizontal="center" vertical="center"/>
    </xf>
    <xf numFmtId="0" fontId="3" fillId="7" borderId="75" xfId="3" applyFont="1" applyFill="1" applyBorder="1" applyAlignment="1">
      <alignment horizontal="center" vertical="center"/>
    </xf>
    <xf numFmtId="0" fontId="46" fillId="7" borderId="75" xfId="4" applyFont="1" applyFill="1" applyBorder="1" applyAlignment="1">
      <alignment horizontal="center" vertical="center" wrapText="1"/>
    </xf>
    <xf numFmtId="0" fontId="27" fillId="10" borderId="75" xfId="3" applyFont="1" applyFill="1" applyBorder="1" applyAlignment="1">
      <alignment horizontal="center" vertical="center"/>
    </xf>
    <xf numFmtId="0" fontId="46" fillId="10" borderId="75" xfId="3" applyFont="1" applyFill="1" applyBorder="1" applyAlignment="1">
      <alignment horizontal="center" vertical="center"/>
    </xf>
    <xf numFmtId="0" fontId="27" fillId="9" borderId="75" xfId="4" applyFont="1" applyFill="1" applyBorder="1" applyAlignment="1">
      <alignment horizontal="center" vertical="center" wrapText="1"/>
    </xf>
    <xf numFmtId="0" fontId="46" fillId="9" borderId="76" xfId="4" applyFont="1" applyFill="1" applyBorder="1" applyAlignment="1">
      <alignment horizontal="center" vertical="center" wrapText="1"/>
    </xf>
    <xf numFmtId="0" fontId="3" fillId="5" borderId="74" xfId="3" applyFont="1" applyFill="1" applyBorder="1" applyAlignment="1">
      <alignment horizontal="center" vertical="center"/>
    </xf>
    <xf numFmtId="0" fontId="58" fillId="5" borderId="75" xfId="3" applyFont="1" applyFill="1" applyBorder="1" applyAlignment="1">
      <alignment horizontal="center" vertical="center"/>
    </xf>
    <xf numFmtId="0" fontId="58" fillId="5" borderId="77" xfId="3" applyFont="1" applyFill="1" applyBorder="1" applyAlignment="1">
      <alignment horizontal="center" vertical="center"/>
    </xf>
    <xf numFmtId="0" fontId="3" fillId="5" borderId="75" xfId="3" applyFont="1" applyFill="1" applyBorder="1" applyAlignment="1">
      <alignment horizontal="center" vertical="center"/>
    </xf>
    <xf numFmtId="0" fontId="27" fillId="5" borderId="76" xfId="3" applyFont="1" applyFill="1" applyBorder="1" applyAlignment="1">
      <alignment horizontal="center" vertical="center"/>
    </xf>
    <xf numFmtId="0" fontId="3" fillId="13" borderId="19" xfId="3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0" fontId="17" fillId="0" borderId="6" xfId="2" applyFont="1" applyFill="1" applyBorder="1" applyAlignment="1">
      <alignment horizontal="center"/>
    </xf>
    <xf numFmtId="0" fontId="17" fillId="0" borderId="18" xfId="2" applyFont="1" applyFill="1" applyBorder="1" applyAlignment="1">
      <alignment horizontal="left" vertical="center"/>
    </xf>
    <xf numFmtId="0" fontId="3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17" borderId="39" xfId="3" applyFont="1" applyFill="1" applyBorder="1" applyAlignment="1">
      <alignment horizontal="center" vertical="center"/>
    </xf>
    <xf numFmtId="0" fontId="27" fillId="17" borderId="5" xfId="3" applyFont="1" applyFill="1" applyBorder="1" applyAlignment="1">
      <alignment horizontal="center" vertical="center"/>
    </xf>
    <xf numFmtId="0" fontId="46" fillId="17" borderId="5" xfId="3" applyFont="1" applyFill="1" applyBorder="1" applyAlignment="1">
      <alignment horizontal="center" vertical="center"/>
    </xf>
    <xf numFmtId="0" fontId="3" fillId="18" borderId="5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7" borderId="38" xfId="3" applyFont="1" applyFill="1" applyBorder="1" applyAlignment="1">
      <alignment horizontal="center" vertical="center"/>
    </xf>
    <xf numFmtId="0" fontId="1" fillId="5" borderId="8" xfId="3" applyFont="1" applyFill="1" applyBorder="1" applyAlignment="1">
      <alignment horizontal="center" vertical="center"/>
    </xf>
    <xf numFmtId="0" fontId="1" fillId="8" borderId="38" xfId="3" applyFont="1" applyFill="1" applyBorder="1" applyAlignment="1">
      <alignment horizontal="center" vertical="center"/>
    </xf>
    <xf numFmtId="0" fontId="1" fillId="5" borderId="38" xfId="3" applyFont="1" applyFill="1" applyBorder="1" applyAlignment="1">
      <alignment horizontal="center" vertical="center"/>
    </xf>
    <xf numFmtId="0" fontId="1" fillId="7" borderId="8" xfId="3" applyFont="1" applyFill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0" applyFont="1" applyBorder="1"/>
    <xf numFmtId="0" fontId="56" fillId="0" borderId="0" xfId="0" applyFont="1" applyBorder="1"/>
    <xf numFmtId="0" fontId="1" fillId="5" borderId="71" xfId="3" applyFont="1" applyFill="1" applyBorder="1" applyAlignment="1">
      <alignment horizontal="center" vertical="center"/>
    </xf>
    <xf numFmtId="0" fontId="1" fillId="8" borderId="71" xfId="3" applyFont="1" applyFill="1" applyBorder="1" applyAlignment="1">
      <alignment horizontal="center" vertical="center"/>
    </xf>
    <xf numFmtId="0" fontId="32" fillId="7" borderId="71" xfId="3" applyFont="1" applyFill="1" applyBorder="1" applyAlignment="1">
      <alignment horizontal="center" vertical="center"/>
    </xf>
    <xf numFmtId="0" fontId="3" fillId="7" borderId="73" xfId="3" applyFont="1" applyFill="1" applyBorder="1" applyAlignment="1">
      <alignment horizontal="center" vertical="center"/>
    </xf>
    <xf numFmtId="0" fontId="32" fillId="5" borderId="71" xfId="3" applyFont="1" applyFill="1" applyBorder="1" applyAlignment="1">
      <alignment horizontal="center" vertical="center"/>
    </xf>
    <xf numFmtId="0" fontId="32" fillId="8" borderId="71" xfId="3" applyFont="1" applyFill="1" applyBorder="1" applyAlignment="1">
      <alignment horizontal="center" vertical="center"/>
    </xf>
    <xf numFmtId="0" fontId="3" fillId="8" borderId="73" xfId="3" applyFont="1" applyFill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80" xfId="3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19" borderId="8" xfId="3" applyFont="1" applyFill="1" applyBorder="1" applyAlignment="1">
      <alignment horizontal="center" vertical="center"/>
    </xf>
    <xf numFmtId="0" fontId="1" fillId="19" borderId="38" xfId="3" applyFont="1" applyFill="1" applyBorder="1" applyAlignment="1">
      <alignment horizontal="center" vertical="center"/>
    </xf>
    <xf numFmtId="0" fontId="1" fillId="19" borderId="71" xfId="3" applyFont="1" applyFill="1" applyBorder="1" applyAlignment="1">
      <alignment horizontal="center" vertical="center"/>
    </xf>
    <xf numFmtId="0" fontId="5" fillId="19" borderId="8" xfId="3" applyFont="1" applyFill="1" applyBorder="1" applyAlignment="1">
      <alignment horizontal="center" vertical="center"/>
    </xf>
    <xf numFmtId="0" fontId="5" fillId="19" borderId="38" xfId="3" applyFont="1" applyFill="1" applyBorder="1" applyAlignment="1">
      <alignment horizontal="center" vertical="center"/>
    </xf>
    <xf numFmtId="1" fontId="13" fillId="19" borderId="65" xfId="2" applyNumberFormat="1" applyFont="1" applyFill="1" applyBorder="1" applyAlignment="1">
      <alignment horizontal="center" vertical="center"/>
    </xf>
    <xf numFmtId="0" fontId="13" fillId="19" borderId="52" xfId="2" applyFont="1" applyFill="1" applyBorder="1" applyAlignment="1">
      <alignment vertical="center"/>
    </xf>
    <xf numFmtId="0" fontId="13" fillId="19" borderId="52" xfId="2" applyFont="1" applyFill="1" applyBorder="1" applyAlignment="1">
      <alignment horizontal="left" vertical="center"/>
    </xf>
    <xf numFmtId="0" fontId="30" fillId="19" borderId="52" xfId="2" applyFont="1" applyFill="1" applyBorder="1" applyAlignment="1">
      <alignment horizontal="right" vertical="center"/>
    </xf>
    <xf numFmtId="2" fontId="34" fillId="19" borderId="52" xfId="2" applyNumberFormat="1" applyFont="1" applyFill="1" applyBorder="1" applyAlignment="1">
      <alignment horizontal="centerContinuous" vertical="center"/>
    </xf>
    <xf numFmtId="2" fontId="34" fillId="19" borderId="36" xfId="2" applyNumberFormat="1" applyFont="1" applyFill="1" applyBorder="1" applyAlignment="1">
      <alignment horizontal="center" vertical="center"/>
    </xf>
    <xf numFmtId="16" fontId="5" fillId="0" borderId="5" xfId="2" applyNumberFormat="1" applyFont="1" applyFill="1" applyBorder="1" applyAlignment="1">
      <alignment horizontal="center"/>
    </xf>
    <xf numFmtId="0" fontId="3" fillId="5" borderId="73" xfId="3" applyFont="1" applyFill="1" applyBorder="1" applyAlignment="1">
      <alignment horizontal="center" vertical="center"/>
    </xf>
    <xf numFmtId="0" fontId="3" fillId="19" borderId="2" xfId="3" applyFont="1" applyFill="1" applyBorder="1" applyAlignment="1">
      <alignment horizontal="center" vertical="center"/>
    </xf>
    <xf numFmtId="0" fontId="3" fillId="19" borderId="3" xfId="3" applyFont="1" applyFill="1" applyBorder="1" applyAlignment="1">
      <alignment horizontal="center" vertical="center"/>
    </xf>
    <xf numFmtId="0" fontId="3" fillId="19" borderId="73" xfId="3" applyFont="1" applyFill="1" applyBorder="1" applyAlignment="1">
      <alignment horizontal="center" vertical="center"/>
    </xf>
    <xf numFmtId="0" fontId="3" fillId="19" borderId="39" xfId="3" applyFont="1" applyFill="1" applyBorder="1" applyAlignment="1">
      <alignment horizontal="center" vertical="center"/>
    </xf>
    <xf numFmtId="0" fontId="17" fillId="20" borderId="7" xfId="2" applyFont="1" applyFill="1" applyBorder="1" applyAlignment="1">
      <alignment horizontal="left"/>
    </xf>
    <xf numFmtId="0" fontId="17" fillId="20" borderId="19" xfId="2" applyFont="1" applyFill="1" applyBorder="1" applyAlignment="1">
      <alignment horizontal="left"/>
    </xf>
    <xf numFmtId="0" fontId="17" fillId="20" borderId="5" xfId="2" applyFont="1" applyFill="1" applyBorder="1" applyAlignment="1">
      <alignment horizontal="left"/>
    </xf>
    <xf numFmtId="0" fontId="31" fillId="20" borderId="5" xfId="2" applyFont="1" applyFill="1" applyBorder="1" applyAlignment="1">
      <alignment horizontal="left" vertical="center"/>
    </xf>
    <xf numFmtId="0" fontId="31" fillId="20" borderId="5" xfId="2" applyFont="1" applyFill="1" applyBorder="1" applyAlignment="1">
      <alignment vertical="center"/>
    </xf>
    <xf numFmtId="0" fontId="31" fillId="20" borderId="19" xfId="2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8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14" fontId="38" fillId="0" borderId="70" xfId="3" applyNumberFormat="1" applyFont="1" applyBorder="1" applyAlignment="1">
      <alignment horizontal="center" vertical="center"/>
    </xf>
    <xf numFmtId="0" fontId="38" fillId="0" borderId="78" xfId="3" applyFont="1" applyBorder="1" applyAlignment="1">
      <alignment horizontal="center" vertical="center"/>
    </xf>
    <xf numFmtId="0" fontId="38" fillId="0" borderId="17" xfId="3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 wrapText="1"/>
    </xf>
    <xf numFmtId="0" fontId="32" fillId="0" borderId="15" xfId="3" applyFont="1" applyFill="1" applyBorder="1" applyAlignment="1">
      <alignment horizontal="center" vertical="center"/>
    </xf>
    <xf numFmtId="0" fontId="5" fillId="0" borderId="16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32" fillId="0" borderId="16" xfId="3" applyFont="1" applyFill="1" applyBorder="1" applyAlignment="1">
      <alignment horizontal="center" vertical="center"/>
    </xf>
    <xf numFmtId="0" fontId="32" fillId="0" borderId="2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2" fillId="0" borderId="80" xfId="3" applyFont="1" applyFill="1" applyBorder="1" applyAlignment="1">
      <alignment horizontal="center" vertical="center"/>
    </xf>
    <xf numFmtId="0" fontId="5" fillId="0" borderId="79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0" fontId="5" fillId="0" borderId="6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4" fillId="0" borderId="65" xfId="3" applyFont="1" applyBorder="1" applyAlignment="1">
      <alignment horizontal="center" vertical="center"/>
    </xf>
    <xf numFmtId="0" fontId="54" fillId="0" borderId="52" xfId="3" applyFont="1" applyBorder="1" applyAlignment="1">
      <alignment horizontal="center" vertical="center"/>
    </xf>
    <xf numFmtId="14" fontId="38" fillId="0" borderId="52" xfId="3" applyNumberFormat="1" applyFont="1" applyBorder="1" applyAlignment="1">
      <alignment horizontal="center" vertical="center"/>
    </xf>
    <xf numFmtId="0" fontId="38" fillId="0" borderId="36" xfId="3" applyFont="1" applyBorder="1" applyAlignment="1">
      <alignment horizontal="center" vertical="center"/>
    </xf>
    <xf numFmtId="0" fontId="32" fillId="0" borderId="65" xfId="3" applyFont="1" applyFill="1" applyBorder="1" applyAlignment="1">
      <alignment horizontal="center" vertical="center"/>
    </xf>
    <xf numFmtId="0" fontId="32" fillId="0" borderId="36" xfId="3" applyFont="1" applyFill="1" applyBorder="1" applyAlignment="1">
      <alignment horizontal="center" vertical="center"/>
    </xf>
    <xf numFmtId="164" fontId="5" fillId="0" borderId="82" xfId="3" applyNumberFormat="1" applyFont="1" applyBorder="1" applyAlignment="1">
      <alignment horizontal="center" vertical="center"/>
    </xf>
    <xf numFmtId="164" fontId="5" fillId="0" borderId="83" xfId="3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0" fontId="5" fillId="0" borderId="81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164" fontId="53" fillId="0" borderId="65" xfId="3" applyNumberFormat="1" applyFont="1" applyBorder="1" applyAlignment="1">
      <alignment horizontal="center" vertical="center"/>
    </xf>
    <xf numFmtId="164" fontId="53" fillId="0" borderId="52" xfId="3" applyNumberFormat="1" applyFont="1" applyBorder="1" applyAlignment="1">
      <alignment horizontal="center" vertical="center"/>
    </xf>
    <xf numFmtId="14" fontId="43" fillId="0" borderId="52" xfId="0" applyNumberFormat="1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64" fontId="52" fillId="0" borderId="65" xfId="3" applyNumberFormat="1" applyFont="1" applyBorder="1" applyAlignment="1">
      <alignment horizontal="center" vertical="center"/>
    </xf>
    <xf numFmtId="164" fontId="52" fillId="0" borderId="52" xfId="3" applyNumberFormat="1" applyFont="1" applyBorder="1" applyAlignment="1">
      <alignment horizontal="center" vertical="center"/>
    </xf>
    <xf numFmtId="0" fontId="5" fillId="0" borderId="6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52" xfId="3" applyFont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80" xfId="3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166" fontId="43" fillId="0" borderId="0" xfId="0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4" fillId="14" borderId="84" xfId="2" applyFont="1" applyFill="1" applyBorder="1" applyAlignment="1">
      <alignment horizontal="center" vertical="center"/>
    </xf>
    <xf numFmtId="0" fontId="4" fillId="14" borderId="41" xfId="2" applyFont="1" applyFill="1" applyBorder="1" applyAlignment="1">
      <alignment horizontal="center" vertical="center"/>
    </xf>
    <xf numFmtId="0" fontId="4" fillId="14" borderId="85" xfId="2" applyFont="1" applyFill="1" applyBorder="1" applyAlignment="1">
      <alignment horizontal="center" vertical="center"/>
    </xf>
    <xf numFmtId="0" fontId="4" fillId="12" borderId="84" xfId="2" applyFont="1" applyFill="1" applyBorder="1" applyAlignment="1">
      <alignment horizontal="center" vertical="center"/>
    </xf>
    <xf numFmtId="0" fontId="4" fillId="12" borderId="41" xfId="2" applyFont="1" applyFill="1" applyBorder="1" applyAlignment="1">
      <alignment horizontal="center" vertical="center"/>
    </xf>
    <xf numFmtId="0" fontId="4" fillId="12" borderId="86" xfId="2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4" fillId="15" borderId="87" xfId="2" applyFont="1" applyFill="1" applyBorder="1" applyAlignment="1">
      <alignment horizontal="center" vertical="center"/>
    </xf>
    <xf numFmtId="0" fontId="4" fillId="15" borderId="88" xfId="2" applyFont="1" applyFill="1" applyBorder="1" applyAlignment="1">
      <alignment horizontal="center" vertical="center"/>
    </xf>
    <xf numFmtId="0" fontId="4" fillId="15" borderId="89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16" borderId="90" xfId="2" applyFont="1" applyFill="1" applyBorder="1" applyAlignment="1">
      <alignment horizontal="center" vertical="center"/>
    </xf>
    <xf numFmtId="0" fontId="4" fillId="16" borderId="48" xfId="2" applyFont="1" applyFill="1" applyBorder="1" applyAlignment="1">
      <alignment horizontal="center" vertical="center"/>
    </xf>
    <xf numFmtId="0" fontId="4" fillId="16" borderId="91" xfId="2" applyFont="1" applyFill="1" applyBorder="1" applyAlignment="1">
      <alignment horizontal="center" vertical="center"/>
    </xf>
    <xf numFmtId="0" fontId="4" fillId="12" borderId="90" xfId="2" applyFont="1" applyFill="1" applyBorder="1" applyAlignment="1">
      <alignment horizontal="center" vertical="center"/>
    </xf>
    <xf numFmtId="0" fontId="4" fillId="12" borderId="48" xfId="2" applyFont="1" applyFill="1" applyBorder="1" applyAlignment="1">
      <alignment horizontal="center" vertical="center"/>
    </xf>
    <xf numFmtId="0" fontId="4" fillId="12" borderId="92" xfId="2" applyFont="1" applyFill="1" applyBorder="1" applyAlignment="1">
      <alignment horizontal="center" vertical="center"/>
    </xf>
    <xf numFmtId="0" fontId="4" fillId="15" borderId="93" xfId="2" applyFont="1" applyFill="1" applyBorder="1" applyAlignment="1">
      <alignment horizontal="center" vertical="center"/>
    </xf>
    <xf numFmtId="0" fontId="4" fillId="15" borderId="94" xfId="2" applyFont="1" applyFill="1" applyBorder="1" applyAlignment="1">
      <alignment horizontal="center" vertical="center"/>
    </xf>
    <xf numFmtId="0" fontId="4" fillId="15" borderId="95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0" fillId="0" borderId="96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</cellXfs>
  <cellStyles count="5">
    <cellStyle name="Standard" xfId="0" builtinId="0"/>
    <cellStyle name="Standard_Bankenturnier2002" xfId="1"/>
    <cellStyle name="Standard_neujahrsturnier" xfId="2"/>
    <cellStyle name="Standard_Startplan Turnier 2001" xfId="3"/>
    <cellStyle name="Standard_Tabelle1" xfId="4"/>
  </cellStyles>
  <dxfs count="46"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0"/>
      </font>
      <fill>
        <patternFill patternType="none">
          <bgColor indexed="65"/>
        </patternFill>
      </fill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  <fill>
        <patternFill patternType="none">
          <bgColor indexed="65"/>
        </patternFill>
      </fill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20"/>
      </font>
    </dxf>
    <dxf>
      <font>
        <condense val="0"/>
        <extend val="0"/>
        <color indexed="20"/>
      </font>
      <fill>
        <patternFill>
          <bgColor indexed="11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C8FFC8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="75" zoomScaleNormal="75" workbookViewId="0">
      <selection sqref="A1:F1"/>
    </sheetView>
  </sheetViews>
  <sheetFormatPr baseColWidth="10" defaultColWidth="11.42578125" defaultRowHeight="12.75" x14ac:dyDescent="0.2"/>
  <cols>
    <col min="1" max="1" width="6.7109375" style="6" customWidth="1"/>
    <col min="2" max="2" width="12" style="7" customWidth="1"/>
    <col min="3" max="6" width="15.7109375" style="6" customWidth="1"/>
    <col min="7" max="7" width="12.28515625" style="6" customWidth="1"/>
    <col min="8" max="8" width="18.5703125" style="6" customWidth="1"/>
    <col min="9" max="9" width="13.5703125" style="6" customWidth="1"/>
    <col min="10" max="10" width="18.5703125" style="6" customWidth="1"/>
    <col min="11" max="11" width="18.140625" style="7" customWidth="1"/>
    <col min="12" max="12" width="16.7109375" style="73" customWidth="1"/>
    <col min="13" max="13" width="4.28515625" style="103" customWidth="1"/>
    <col min="14" max="14" width="18.140625" style="331" customWidth="1"/>
    <col min="15" max="15" width="3.28515625" style="74" customWidth="1"/>
    <col min="16" max="16" width="3.85546875" style="74" customWidth="1"/>
    <col min="17" max="17" width="21.140625" style="74" customWidth="1"/>
    <col min="18" max="18" width="1.7109375" style="75" customWidth="1"/>
    <col min="19" max="19" width="21.7109375" style="6" customWidth="1"/>
    <col min="20" max="16384" width="11.42578125" style="6"/>
  </cols>
  <sheetData>
    <row r="1" spans="1:18" s="4" customFormat="1" ht="24.75" customHeight="1" thickBot="1" x14ac:dyDescent="0.25">
      <c r="A1" s="527" t="s">
        <v>113</v>
      </c>
      <c r="B1" s="527"/>
      <c r="C1" s="527"/>
      <c r="D1" s="527"/>
      <c r="E1" s="527"/>
      <c r="F1" s="527"/>
      <c r="G1" s="361"/>
      <c r="H1" s="337" t="s">
        <v>123</v>
      </c>
      <c r="J1" s="420" t="s">
        <v>45</v>
      </c>
      <c r="K1" s="44"/>
      <c r="L1" s="426" t="s">
        <v>66</v>
      </c>
      <c r="M1" s="366"/>
      <c r="O1" s="73"/>
      <c r="P1" s="108"/>
      <c r="Q1" s="278"/>
      <c r="R1" s="279"/>
    </row>
    <row r="2" spans="1:18" s="4" customFormat="1" ht="27" customHeight="1" thickBot="1" x14ac:dyDescent="0.25">
      <c r="A2" s="532" t="s">
        <v>47</v>
      </c>
      <c r="B2" s="532"/>
      <c r="C2" s="532"/>
      <c r="D2" s="532"/>
      <c r="E2" s="532"/>
      <c r="F2" s="532"/>
      <c r="G2" s="361"/>
      <c r="H2" s="448" t="s">
        <v>105</v>
      </c>
      <c r="J2" s="421" t="s">
        <v>76</v>
      </c>
      <c r="K2" s="7"/>
      <c r="L2" s="427" t="s">
        <v>121</v>
      </c>
      <c r="M2" s="103"/>
      <c r="O2" s="280"/>
      <c r="P2" s="108"/>
      <c r="Q2" s="280"/>
      <c r="R2" s="279"/>
    </row>
    <row r="3" spans="1:18" s="4" customFormat="1" ht="21" customHeight="1" thickBot="1" x14ac:dyDescent="0.25">
      <c r="A3" s="528" t="s">
        <v>7</v>
      </c>
      <c r="B3" s="529"/>
      <c r="C3" s="529"/>
      <c r="D3" s="377"/>
      <c r="E3" s="530">
        <v>42145</v>
      </c>
      <c r="F3" s="531"/>
      <c r="G3" s="361"/>
      <c r="H3" s="449" t="s">
        <v>104</v>
      </c>
      <c r="J3" s="422" t="s">
        <v>79</v>
      </c>
      <c r="K3" s="7"/>
      <c r="L3" s="428" t="s">
        <v>120</v>
      </c>
      <c r="M3" s="103"/>
      <c r="O3" s="280"/>
      <c r="P3" s="108"/>
      <c r="Q3" s="280"/>
      <c r="R3" s="279"/>
    </row>
    <row r="4" spans="1:18" s="1" customFormat="1" ht="21" customHeight="1" thickBot="1" x14ac:dyDescent="0.25">
      <c r="A4" s="533"/>
      <c r="B4" s="534"/>
      <c r="C4" s="535" t="s">
        <v>111</v>
      </c>
      <c r="D4" s="536"/>
      <c r="E4" s="537" t="s">
        <v>112</v>
      </c>
      <c r="F4" s="536"/>
      <c r="G4" s="360"/>
      <c r="H4" s="335" t="s">
        <v>97</v>
      </c>
      <c r="J4" s="423" t="s">
        <v>75</v>
      </c>
      <c r="K4" s="7"/>
      <c r="L4" s="429" t="s">
        <v>96</v>
      </c>
      <c r="M4" s="418"/>
      <c r="O4" s="280"/>
      <c r="P4" s="72"/>
      <c r="Q4" s="280"/>
      <c r="R4" s="281"/>
    </row>
    <row r="5" spans="1:18" ht="18" customHeight="1" thickBot="1" x14ac:dyDescent="0.25">
      <c r="A5" s="5" t="s">
        <v>0</v>
      </c>
      <c r="B5" s="371"/>
      <c r="C5" s="2" t="s">
        <v>3</v>
      </c>
      <c r="D5" s="3" t="s">
        <v>4</v>
      </c>
      <c r="E5" s="2" t="s">
        <v>5</v>
      </c>
      <c r="F5" s="3" t="s">
        <v>6</v>
      </c>
      <c r="G5" s="318"/>
      <c r="H5" s="335" t="s">
        <v>101</v>
      </c>
      <c r="J5" s="424" t="s">
        <v>80</v>
      </c>
      <c r="L5" s="430" t="s">
        <v>85</v>
      </c>
      <c r="M5" s="418"/>
      <c r="O5" s="280"/>
      <c r="Q5" s="280"/>
    </row>
    <row r="6" spans="1:18" ht="18" customHeight="1" x14ac:dyDescent="0.2">
      <c r="A6" s="521">
        <v>0.6875</v>
      </c>
      <c r="B6" s="524" t="s">
        <v>1</v>
      </c>
      <c r="C6" s="270" t="s">
        <v>66</v>
      </c>
      <c r="D6" s="271" t="s">
        <v>123</v>
      </c>
      <c r="E6" s="270" t="s">
        <v>66</v>
      </c>
      <c r="F6" s="271" t="s">
        <v>123</v>
      </c>
      <c r="G6" s="89"/>
      <c r="H6" s="335" t="s">
        <v>100</v>
      </c>
      <c r="J6" s="435" t="s">
        <v>70</v>
      </c>
      <c r="L6" s="431" t="s">
        <v>88</v>
      </c>
      <c r="M6" s="418"/>
      <c r="O6" s="283"/>
      <c r="Q6" s="280"/>
    </row>
    <row r="7" spans="1:18" ht="18" customHeight="1" thickBot="1" x14ac:dyDescent="0.25">
      <c r="A7" s="522"/>
      <c r="B7" s="526"/>
      <c r="C7" s="410" t="s">
        <v>121</v>
      </c>
      <c r="D7" s="447" t="s">
        <v>105</v>
      </c>
      <c r="E7" s="177" t="s">
        <v>120</v>
      </c>
      <c r="F7" s="344" t="s">
        <v>104</v>
      </c>
      <c r="G7" s="89"/>
      <c r="H7" s="335" t="s">
        <v>98</v>
      </c>
      <c r="J7" s="436" t="s">
        <v>71</v>
      </c>
      <c r="L7" s="432" t="s">
        <v>83</v>
      </c>
      <c r="O7" s="280"/>
      <c r="Q7" s="280"/>
    </row>
    <row r="8" spans="1:18" ht="18" customHeight="1" thickBot="1" x14ac:dyDescent="0.25">
      <c r="A8" s="523"/>
      <c r="B8" s="372" t="s">
        <v>2</v>
      </c>
      <c r="C8" s="503"/>
      <c r="D8" s="510"/>
      <c r="E8" s="538"/>
      <c r="F8" s="539"/>
      <c r="G8" s="89"/>
      <c r="H8" s="335" t="s">
        <v>102</v>
      </c>
      <c r="J8" s="437" t="s">
        <v>122</v>
      </c>
      <c r="L8" s="433" t="s">
        <v>86</v>
      </c>
      <c r="O8" s="283"/>
      <c r="Q8" s="280"/>
    </row>
    <row r="9" spans="1:18" s="1" customFormat="1" ht="18" customHeight="1" thickBot="1" x14ac:dyDescent="0.25">
      <c r="A9" s="521">
        <v>0.72222222222222221</v>
      </c>
      <c r="B9" s="524" t="s">
        <v>1</v>
      </c>
      <c r="C9" s="171" t="s">
        <v>45</v>
      </c>
      <c r="D9" s="282" t="s">
        <v>66</v>
      </c>
      <c r="E9" s="171" t="s">
        <v>45</v>
      </c>
      <c r="F9" s="376" t="s">
        <v>66</v>
      </c>
      <c r="G9" s="360"/>
      <c r="H9" s="335" t="s">
        <v>103</v>
      </c>
      <c r="J9" s="438" t="s">
        <v>74</v>
      </c>
      <c r="K9" s="44"/>
      <c r="L9" s="434" t="s">
        <v>84</v>
      </c>
      <c r="M9" s="418"/>
      <c r="O9" s="280"/>
      <c r="P9" s="72"/>
      <c r="Q9" s="280"/>
      <c r="R9" s="281"/>
    </row>
    <row r="10" spans="1:18" s="1" customFormat="1" ht="18" customHeight="1" thickBot="1" x14ac:dyDescent="0.25">
      <c r="A10" s="522"/>
      <c r="B10" s="525"/>
      <c r="C10" s="172" t="s">
        <v>75</v>
      </c>
      <c r="D10" s="412" t="s">
        <v>96</v>
      </c>
      <c r="E10" s="172" t="s">
        <v>80</v>
      </c>
      <c r="F10" s="269" t="s">
        <v>85</v>
      </c>
      <c r="G10" s="360"/>
      <c r="H10" s="335" t="s">
        <v>99</v>
      </c>
      <c r="J10" s="438" t="s">
        <v>73</v>
      </c>
      <c r="K10" s="44"/>
      <c r="L10" s="440" t="s">
        <v>94</v>
      </c>
      <c r="M10" s="417"/>
      <c r="O10" s="280"/>
      <c r="P10" s="72"/>
      <c r="Q10" s="280"/>
      <c r="R10" s="281"/>
    </row>
    <row r="11" spans="1:18" ht="18" customHeight="1" thickBot="1" x14ac:dyDescent="0.25">
      <c r="A11" s="523"/>
      <c r="B11" s="372" t="s">
        <v>2</v>
      </c>
      <c r="C11" s="519"/>
      <c r="D11" s="520"/>
      <c r="E11" s="519"/>
      <c r="F11" s="520"/>
      <c r="G11" s="89"/>
      <c r="H11" s="335" t="s">
        <v>107</v>
      </c>
      <c r="J11" s="439" t="s">
        <v>110</v>
      </c>
      <c r="L11" s="411" t="s">
        <v>91</v>
      </c>
      <c r="M11" s="366"/>
      <c r="Q11" s="280"/>
    </row>
    <row r="12" spans="1:18" ht="18" customHeight="1" x14ac:dyDescent="0.2">
      <c r="A12" s="521">
        <v>0.75694444444444453</v>
      </c>
      <c r="B12" s="524" t="s">
        <v>1</v>
      </c>
      <c r="C12" s="284" t="s">
        <v>66</v>
      </c>
      <c r="D12" s="285" t="s">
        <v>45</v>
      </c>
      <c r="E12" s="284" t="s">
        <v>66</v>
      </c>
      <c r="F12" s="285" t="s">
        <v>45</v>
      </c>
      <c r="G12" s="290"/>
      <c r="J12" s="425" t="s">
        <v>72</v>
      </c>
      <c r="L12" s="450" t="s">
        <v>93</v>
      </c>
      <c r="M12" s="417"/>
      <c r="Q12" s="280"/>
    </row>
    <row r="13" spans="1:18" ht="18" customHeight="1" thickBot="1" x14ac:dyDescent="0.25">
      <c r="A13" s="522"/>
      <c r="B13" s="526"/>
      <c r="C13" s="413" t="s">
        <v>88</v>
      </c>
      <c r="D13" s="288" t="s">
        <v>76</v>
      </c>
      <c r="E13" s="287" t="s">
        <v>83</v>
      </c>
      <c r="F13" s="288" t="s">
        <v>79</v>
      </c>
      <c r="G13" s="290"/>
      <c r="J13" s="335" t="s">
        <v>82</v>
      </c>
      <c r="L13" s="450" t="s">
        <v>90</v>
      </c>
      <c r="M13" s="366"/>
      <c r="Q13" s="280"/>
    </row>
    <row r="14" spans="1:18" ht="18" customHeight="1" thickBot="1" x14ac:dyDescent="0.25">
      <c r="A14" s="523"/>
      <c r="B14" s="372" t="s">
        <v>2</v>
      </c>
      <c r="C14" s="503"/>
      <c r="D14" s="510"/>
      <c r="E14" s="503"/>
      <c r="F14" s="510"/>
      <c r="G14" s="290"/>
      <c r="H14" s="335" t="s">
        <v>108</v>
      </c>
      <c r="J14" s="336" t="s">
        <v>109</v>
      </c>
      <c r="L14" s="336" t="s">
        <v>92</v>
      </c>
      <c r="M14" s="366"/>
      <c r="Q14" s="280"/>
    </row>
    <row r="15" spans="1:18" ht="18" customHeight="1" x14ac:dyDescent="0.2">
      <c r="A15" s="521">
        <v>0.79166666666666663</v>
      </c>
      <c r="B15" s="524" t="s">
        <v>1</v>
      </c>
      <c r="C15" s="286" t="s">
        <v>65</v>
      </c>
      <c r="D15" s="268" t="s">
        <v>66</v>
      </c>
      <c r="E15" s="286" t="s">
        <v>65</v>
      </c>
      <c r="F15" s="268" t="s">
        <v>66</v>
      </c>
      <c r="G15" s="290"/>
      <c r="H15" s="334" t="s">
        <v>106</v>
      </c>
      <c r="J15" s="334" t="s">
        <v>77</v>
      </c>
      <c r="L15" s="355" t="s">
        <v>87</v>
      </c>
      <c r="M15" s="417"/>
      <c r="Q15" s="280"/>
    </row>
    <row r="16" spans="1:18" ht="18" customHeight="1" thickBot="1" x14ac:dyDescent="0.25">
      <c r="A16" s="522"/>
      <c r="B16" s="525"/>
      <c r="C16" s="289"/>
      <c r="D16" s="414" t="s">
        <v>86</v>
      </c>
      <c r="E16" s="289"/>
      <c r="F16" s="235" t="s">
        <v>84</v>
      </c>
      <c r="G16" s="290"/>
      <c r="H16" s="103"/>
      <c r="J16" s="334" t="s">
        <v>78</v>
      </c>
      <c r="L16" s="450" t="s">
        <v>95</v>
      </c>
      <c r="M16" s="417"/>
      <c r="Q16" s="280"/>
    </row>
    <row r="17" spans="1:18" ht="18" customHeight="1" thickBot="1" x14ac:dyDescent="0.25">
      <c r="A17" s="523"/>
      <c r="B17" s="372" t="s">
        <v>2</v>
      </c>
      <c r="C17" s="519"/>
      <c r="D17" s="520"/>
      <c r="E17" s="513"/>
      <c r="F17" s="514"/>
      <c r="G17" s="290"/>
      <c r="H17" s="103"/>
      <c r="J17" s="335" t="s">
        <v>81</v>
      </c>
      <c r="L17" s="336" t="s">
        <v>89</v>
      </c>
      <c r="M17" s="366"/>
      <c r="Q17" s="280"/>
    </row>
    <row r="18" spans="1:18" ht="9" customHeight="1" thickBot="1" x14ac:dyDescent="0.25">
      <c r="A18" s="387"/>
      <c r="B18" s="103"/>
      <c r="C18" s="378"/>
      <c r="D18" s="290"/>
      <c r="E18" s="103"/>
      <c r="F18" s="103"/>
      <c r="G18" s="290"/>
      <c r="H18" s="103"/>
      <c r="J18" s="335"/>
      <c r="L18" s="336"/>
      <c r="M18" s="418"/>
      <c r="Q18" s="280"/>
    </row>
    <row r="19" spans="1:18" s="1" customFormat="1" ht="21" customHeight="1" thickBot="1" x14ac:dyDescent="0.25">
      <c r="A19" s="515" t="s">
        <v>10</v>
      </c>
      <c r="B19" s="516"/>
      <c r="C19" s="516"/>
      <c r="D19" s="379"/>
      <c r="E19" s="517">
        <v>42173</v>
      </c>
      <c r="F19" s="518"/>
      <c r="G19" s="360"/>
      <c r="H19" s="360"/>
      <c r="K19" s="7"/>
      <c r="L19" s="336"/>
      <c r="M19" s="418"/>
      <c r="O19" s="280"/>
      <c r="P19" s="72"/>
      <c r="Q19" s="280"/>
      <c r="R19" s="281"/>
    </row>
    <row r="20" spans="1:18" ht="18" customHeight="1" x14ac:dyDescent="0.2">
      <c r="A20" s="521">
        <v>0.70833333333333337</v>
      </c>
      <c r="B20" s="511" t="s">
        <v>1</v>
      </c>
      <c r="C20" s="453" t="s">
        <v>123</v>
      </c>
      <c r="D20" s="461" t="s">
        <v>45</v>
      </c>
      <c r="E20" s="455" t="s">
        <v>66</v>
      </c>
      <c r="F20" s="471" t="s">
        <v>124</v>
      </c>
      <c r="G20" s="89"/>
      <c r="I20" s="89"/>
      <c r="J20" s="408"/>
      <c r="L20" s="336"/>
      <c r="M20" s="418"/>
      <c r="O20" s="280"/>
      <c r="Q20" s="280"/>
    </row>
    <row r="21" spans="1:18" ht="18" customHeight="1" thickBot="1" x14ac:dyDescent="0.25">
      <c r="A21" s="522"/>
      <c r="B21" s="512"/>
      <c r="C21" s="357"/>
      <c r="D21" s="483"/>
      <c r="E21" s="410"/>
      <c r="F21" s="484"/>
      <c r="G21" s="89"/>
      <c r="H21" s="73"/>
      <c r="I21" s="89"/>
      <c r="J21" s="405"/>
      <c r="L21" s="367"/>
      <c r="N21" s="367"/>
      <c r="O21" s="283"/>
      <c r="Q21" s="280"/>
    </row>
    <row r="22" spans="1:18" ht="18" customHeight="1" thickBot="1" x14ac:dyDescent="0.25">
      <c r="A22" s="523"/>
      <c r="B22" s="373" t="s">
        <v>2</v>
      </c>
      <c r="C22" s="495"/>
      <c r="D22" s="497"/>
      <c r="E22" s="495"/>
      <c r="F22" s="496"/>
      <c r="G22" s="494"/>
      <c r="H22" s="494"/>
      <c r="J22" s="407"/>
      <c r="K22" s="415"/>
      <c r="L22" s="367"/>
      <c r="O22" s="280"/>
      <c r="Q22" s="280"/>
      <c r="R22" s="74"/>
    </row>
    <row r="23" spans="1:18" ht="18" customHeight="1" x14ac:dyDescent="0.2">
      <c r="A23" s="521">
        <v>0.73958333333333337</v>
      </c>
      <c r="B23" s="511" t="s">
        <v>1</v>
      </c>
      <c r="C23" s="456" t="str">
        <f>D20</f>
        <v>BAWAG PSK</v>
      </c>
      <c r="D23" s="462" t="str">
        <f>E20</f>
        <v>OeNB</v>
      </c>
      <c r="E23" s="472" t="str">
        <f>F20</f>
        <v>MIX</v>
      </c>
      <c r="F23" s="457" t="str">
        <f>C20</f>
        <v>BA</v>
      </c>
      <c r="G23" s="290"/>
      <c r="H23" s="367"/>
      <c r="I23" s="367"/>
      <c r="J23" s="367"/>
      <c r="K23" s="458"/>
      <c r="L23" s="367"/>
      <c r="N23" s="367"/>
      <c r="O23" s="283"/>
      <c r="Q23" s="280"/>
      <c r="R23" s="74"/>
    </row>
    <row r="24" spans="1:18" ht="18" customHeight="1" thickBot="1" x14ac:dyDescent="0.25">
      <c r="A24" s="522"/>
      <c r="B24" s="512"/>
      <c r="C24" s="358"/>
      <c r="D24" s="467"/>
      <c r="E24" s="485"/>
      <c r="F24" s="176"/>
      <c r="G24" s="73"/>
      <c r="H24" s="367"/>
      <c r="I24" s="367"/>
      <c r="J24" s="367"/>
      <c r="K24" s="458"/>
      <c r="L24" s="367"/>
      <c r="N24" s="367"/>
      <c r="O24" s="283"/>
      <c r="Q24" s="283"/>
      <c r="R24" s="73"/>
    </row>
    <row r="25" spans="1:18" ht="18" customHeight="1" thickBot="1" x14ac:dyDescent="0.25">
      <c r="A25" s="523"/>
      <c r="B25" s="373" t="s">
        <v>2</v>
      </c>
      <c r="C25" s="451"/>
      <c r="D25" s="451"/>
      <c r="E25" s="468"/>
      <c r="F25" s="469"/>
      <c r="G25" s="89"/>
      <c r="H25" s="494"/>
      <c r="I25" s="494"/>
      <c r="J25" s="458"/>
      <c r="K25" s="458"/>
      <c r="L25" s="367"/>
      <c r="N25" s="367"/>
      <c r="O25" s="280"/>
      <c r="Q25" s="280"/>
      <c r="R25" s="74"/>
    </row>
    <row r="26" spans="1:18" ht="18" customHeight="1" x14ac:dyDescent="0.2">
      <c r="A26" s="521">
        <v>0.77083333333333337</v>
      </c>
      <c r="B26" s="511" t="s">
        <v>1</v>
      </c>
      <c r="C26" s="455" t="str">
        <f>E20</f>
        <v>OeNB</v>
      </c>
      <c r="D26" s="473" t="str">
        <f>F20</f>
        <v>MIX</v>
      </c>
      <c r="E26" s="453" t="str">
        <f>C20</f>
        <v>BA</v>
      </c>
      <c r="F26" s="454" t="str">
        <f>D20</f>
        <v>BAWAG PSK</v>
      </c>
      <c r="G26" s="89"/>
      <c r="H26" s="458"/>
      <c r="I26" s="367"/>
      <c r="J26" s="367"/>
      <c r="K26" s="458"/>
      <c r="L26" s="6"/>
      <c r="N26" s="367"/>
      <c r="O26" s="283"/>
      <c r="Q26" s="280"/>
      <c r="R26" s="74"/>
    </row>
    <row r="27" spans="1:18" ht="18" customHeight="1" thickBot="1" x14ac:dyDescent="0.25">
      <c r="A27" s="522"/>
      <c r="B27" s="512"/>
      <c r="C27" s="177"/>
      <c r="D27" s="486"/>
      <c r="E27" s="357"/>
      <c r="F27" s="409"/>
      <c r="G27" s="89"/>
      <c r="H27" s="458"/>
      <c r="I27" s="367"/>
      <c r="J27" s="367"/>
      <c r="K27" s="458"/>
      <c r="N27" s="367"/>
      <c r="O27" s="283"/>
      <c r="Q27" s="280"/>
      <c r="R27" s="74"/>
    </row>
    <row r="28" spans="1:18" ht="18" customHeight="1" thickBot="1" x14ac:dyDescent="0.25">
      <c r="A28" s="523"/>
      <c r="B28" s="373" t="s">
        <v>2</v>
      </c>
      <c r="C28" s="451"/>
      <c r="D28" s="451"/>
      <c r="E28" s="495"/>
      <c r="F28" s="496"/>
      <c r="G28" s="89"/>
      <c r="H28" s="367"/>
      <c r="I28" s="367"/>
      <c r="J28" s="494"/>
      <c r="K28" s="494"/>
      <c r="N28" s="367"/>
      <c r="O28" s="283"/>
      <c r="Q28" s="283"/>
      <c r="R28" s="74"/>
    </row>
    <row r="29" spans="1:18" ht="18" customHeight="1" x14ac:dyDescent="0.2">
      <c r="A29" s="521">
        <v>0.80208333333333337</v>
      </c>
      <c r="B29" s="511" t="s">
        <v>1</v>
      </c>
      <c r="C29" s="472" t="str">
        <f>F20</f>
        <v>MIX</v>
      </c>
      <c r="D29" s="463" t="str">
        <f>C20</f>
        <v>BA</v>
      </c>
      <c r="E29" s="170" t="str">
        <f>D20</f>
        <v>BAWAG PSK</v>
      </c>
      <c r="F29" s="329" t="str">
        <f>E20</f>
        <v>OeNB</v>
      </c>
      <c r="G29" s="103"/>
      <c r="H29" s="367"/>
      <c r="I29" s="367"/>
      <c r="J29" s="367"/>
      <c r="K29" s="458"/>
      <c r="N29" s="73"/>
      <c r="O29" s="283"/>
      <c r="Q29" s="283"/>
      <c r="R29" s="74"/>
    </row>
    <row r="30" spans="1:18" ht="18" customHeight="1" thickBot="1" x14ac:dyDescent="0.25">
      <c r="A30" s="522"/>
      <c r="B30" s="512"/>
      <c r="C30" s="485"/>
      <c r="D30" s="464"/>
      <c r="E30" s="358"/>
      <c r="F30" s="330"/>
      <c r="G30" s="103"/>
      <c r="H30" s="367"/>
      <c r="I30" s="367"/>
      <c r="J30" s="367"/>
      <c r="K30" s="458"/>
      <c r="N30" s="73"/>
      <c r="O30" s="283"/>
      <c r="Q30" s="283"/>
      <c r="R30" s="74"/>
    </row>
    <row r="31" spans="1:18" ht="18" customHeight="1" thickBot="1" x14ac:dyDescent="0.25">
      <c r="A31" s="523"/>
      <c r="B31" s="373" t="s">
        <v>2</v>
      </c>
      <c r="C31" s="503"/>
      <c r="D31" s="494"/>
      <c r="E31" s="468"/>
      <c r="F31" s="469"/>
      <c r="G31" s="103"/>
      <c r="H31" s="367"/>
      <c r="I31" s="367"/>
      <c r="J31" s="508"/>
      <c r="K31" s="508"/>
      <c r="N31" s="73"/>
      <c r="O31" s="283"/>
      <c r="Q31" s="283"/>
      <c r="R31" s="74"/>
    </row>
    <row r="32" spans="1:18" ht="18" customHeight="1" x14ac:dyDescent="0.2">
      <c r="A32" s="521">
        <v>0.83333333333333337</v>
      </c>
      <c r="B32" s="511" t="s">
        <v>1</v>
      </c>
      <c r="C32" s="356" t="str">
        <f>C20</f>
        <v>BA</v>
      </c>
      <c r="D32" s="465" t="str">
        <f>D20</f>
        <v>BAWAG PSK</v>
      </c>
      <c r="E32" s="270" t="str">
        <f>E20</f>
        <v>OeNB</v>
      </c>
      <c r="F32" s="474" t="str">
        <f>F20</f>
        <v>MIX</v>
      </c>
      <c r="G32" s="103"/>
      <c r="H32" s="367"/>
      <c r="I32" s="367"/>
      <c r="J32" s="458"/>
      <c r="K32" s="458"/>
      <c r="N32" s="73"/>
      <c r="O32" s="283"/>
      <c r="Q32" s="283"/>
      <c r="R32" s="74"/>
    </row>
    <row r="33" spans="1:18" ht="18" customHeight="1" thickBot="1" x14ac:dyDescent="0.25">
      <c r="A33" s="522"/>
      <c r="B33" s="512"/>
      <c r="C33" s="357"/>
      <c r="D33" s="483"/>
      <c r="E33" s="177"/>
      <c r="F33" s="487"/>
      <c r="G33" s="103"/>
      <c r="H33" s="367"/>
      <c r="I33" s="367"/>
      <c r="J33" s="458"/>
      <c r="K33" s="458"/>
      <c r="N33" s="73"/>
      <c r="O33" s="283"/>
      <c r="Q33" s="283"/>
      <c r="R33" s="74"/>
    </row>
    <row r="34" spans="1:18" ht="18" customHeight="1" thickBot="1" x14ac:dyDescent="0.25">
      <c r="A34" s="523"/>
      <c r="B34" s="373" t="s">
        <v>2</v>
      </c>
      <c r="C34" s="503"/>
      <c r="D34" s="494"/>
      <c r="E34" s="506"/>
      <c r="F34" s="507"/>
      <c r="G34" s="103"/>
      <c r="H34" s="367"/>
      <c r="I34" s="367"/>
      <c r="J34" s="367"/>
      <c r="K34" s="458"/>
      <c r="N34" s="73"/>
      <c r="O34" s="283"/>
      <c r="Q34" s="283"/>
      <c r="R34" s="74"/>
    </row>
    <row r="35" spans="1:18" ht="18" customHeight="1" x14ac:dyDescent="0.2">
      <c r="A35" s="521">
        <v>0.86458333333333337</v>
      </c>
      <c r="B35" s="511" t="s">
        <v>1</v>
      </c>
      <c r="C35" s="170" t="str">
        <f>D20</f>
        <v>BAWAG PSK</v>
      </c>
      <c r="D35" s="466" t="str">
        <f>E20</f>
        <v>OeNB</v>
      </c>
      <c r="E35" s="475" t="str">
        <f>F20</f>
        <v>MIX</v>
      </c>
      <c r="F35" s="175" t="str">
        <f>C20</f>
        <v>BA</v>
      </c>
      <c r="G35" s="103"/>
      <c r="H35" s="367"/>
      <c r="I35" s="445"/>
      <c r="J35" s="367"/>
      <c r="K35" s="458"/>
      <c r="L35" s="446"/>
      <c r="N35" s="446"/>
      <c r="O35" s="283"/>
      <c r="Q35" s="283"/>
      <c r="R35" s="74"/>
    </row>
    <row r="36" spans="1:18" ht="18" customHeight="1" thickBot="1" x14ac:dyDescent="0.25">
      <c r="A36" s="522"/>
      <c r="B36" s="512"/>
      <c r="C36" s="358"/>
      <c r="D36" s="467"/>
      <c r="E36" s="485"/>
      <c r="F36" s="176"/>
      <c r="G36" s="103"/>
      <c r="H36" s="367"/>
      <c r="I36" s="446"/>
      <c r="J36" s="367"/>
      <c r="K36" s="458"/>
      <c r="L36" s="446"/>
      <c r="N36" s="446"/>
      <c r="O36" s="283"/>
      <c r="Q36" s="283"/>
      <c r="R36" s="74"/>
    </row>
    <row r="37" spans="1:18" ht="18" customHeight="1" thickBot="1" x14ac:dyDescent="0.25">
      <c r="A37" s="523"/>
      <c r="B37" s="373" t="s">
        <v>2</v>
      </c>
      <c r="C37" s="504"/>
      <c r="D37" s="505"/>
      <c r="E37" s="470"/>
      <c r="F37" s="452"/>
      <c r="G37" s="103"/>
      <c r="H37" s="508"/>
      <c r="I37" s="508"/>
      <c r="J37" s="494"/>
      <c r="K37" s="494"/>
      <c r="L37" s="446"/>
      <c r="N37" s="446"/>
      <c r="O37" s="283"/>
      <c r="Q37" s="283"/>
      <c r="R37" s="74"/>
    </row>
    <row r="38" spans="1:18" ht="9" customHeight="1" thickBot="1" x14ac:dyDescent="0.25">
      <c r="A38" s="319"/>
      <c r="B38" s="374"/>
      <c r="C38" s="290"/>
      <c r="D38" s="290"/>
      <c r="E38" s="290"/>
      <c r="F38" s="290"/>
      <c r="G38" s="290"/>
      <c r="H38" s="459"/>
      <c r="I38" s="459"/>
      <c r="J38" s="459"/>
      <c r="K38" s="458"/>
      <c r="L38" s="332"/>
      <c r="M38" s="418"/>
      <c r="N38" s="367"/>
      <c r="O38" s="283"/>
      <c r="Q38" s="280"/>
    </row>
    <row r="39" spans="1:18" ht="18" customHeight="1" x14ac:dyDescent="0.2">
      <c r="A39" s="381" t="s">
        <v>114</v>
      </c>
      <c r="B39" s="380"/>
      <c r="C39" s="379"/>
      <c r="D39" s="379"/>
      <c r="E39" s="498">
        <v>42180</v>
      </c>
      <c r="F39" s="499"/>
      <c r="G39" s="157"/>
      <c r="H39" s="459"/>
      <c r="I39" s="459"/>
      <c r="J39" s="460"/>
      <c r="K39" s="458"/>
      <c r="N39" s="367"/>
      <c r="Q39" s="280"/>
    </row>
    <row r="40" spans="1:18" ht="18" customHeight="1" thickBot="1" x14ac:dyDescent="0.25">
      <c r="A40" s="382" t="s">
        <v>115</v>
      </c>
      <c r="B40" s="383"/>
      <c r="C40" s="384"/>
      <c r="D40" s="384"/>
      <c r="E40" s="500"/>
      <c r="F40" s="501"/>
      <c r="G40" s="157"/>
      <c r="I40" s="406"/>
      <c r="J40" s="405"/>
      <c r="N40" s="367"/>
      <c r="Q40" s="280"/>
    </row>
    <row r="41" spans="1:18" ht="18" customHeight="1" thickBot="1" x14ac:dyDescent="0.25">
      <c r="A41" s="230"/>
      <c r="B41" s="375" t="s">
        <v>9</v>
      </c>
      <c r="C41" s="368">
        <v>7</v>
      </c>
      <c r="D41" s="232">
        <v>8</v>
      </c>
      <c r="E41" s="233">
        <v>5</v>
      </c>
      <c r="F41" s="232">
        <v>6</v>
      </c>
      <c r="G41" s="370"/>
      <c r="H41" s="406"/>
      <c r="I41" s="406"/>
      <c r="J41" s="406"/>
      <c r="N41" s="367"/>
      <c r="Q41" s="280"/>
    </row>
    <row r="42" spans="1:18" ht="18" customHeight="1" thickBot="1" x14ac:dyDescent="0.25">
      <c r="A42" s="230"/>
      <c r="B42" s="371" t="s">
        <v>8</v>
      </c>
      <c r="C42" s="369">
        <v>7</v>
      </c>
      <c r="D42" s="229">
        <v>8</v>
      </c>
      <c r="E42" s="234">
        <v>5</v>
      </c>
      <c r="F42" s="229">
        <v>6</v>
      </c>
      <c r="G42" s="370"/>
      <c r="N42" s="367"/>
      <c r="Q42" s="280"/>
    </row>
    <row r="43" spans="1:18" ht="18" customHeight="1" thickBot="1" x14ac:dyDescent="0.25">
      <c r="A43" s="230"/>
      <c r="B43" s="375" t="s">
        <v>9</v>
      </c>
      <c r="C43" s="368">
        <v>3</v>
      </c>
      <c r="D43" s="232">
        <v>4</v>
      </c>
      <c r="E43" s="231">
        <v>1</v>
      </c>
      <c r="F43" s="232">
        <v>2</v>
      </c>
      <c r="H43" s="405"/>
      <c r="I43" s="405"/>
      <c r="M43" s="418"/>
      <c r="N43" s="367"/>
      <c r="O43" s="104"/>
      <c r="Q43" s="280"/>
    </row>
    <row r="44" spans="1:18" ht="18" customHeight="1" thickBot="1" x14ac:dyDescent="0.25">
      <c r="A44" s="230"/>
      <c r="B44" s="371" t="s">
        <v>8</v>
      </c>
      <c r="C44" s="369">
        <v>3</v>
      </c>
      <c r="D44" s="229">
        <v>4</v>
      </c>
      <c r="E44" s="228">
        <v>1</v>
      </c>
      <c r="F44" s="229">
        <v>2</v>
      </c>
      <c r="G44" s="89"/>
      <c r="J44" s="405"/>
      <c r="L44" s="332"/>
      <c r="M44" s="418"/>
      <c r="N44" s="367"/>
      <c r="O44" s="104"/>
      <c r="Q44" s="280"/>
    </row>
    <row r="45" spans="1:18" ht="18" customHeight="1" x14ac:dyDescent="0.2">
      <c r="C45" s="494"/>
      <c r="D45" s="494"/>
      <c r="E45" s="509"/>
      <c r="F45" s="509"/>
      <c r="G45" s="502"/>
      <c r="H45" s="502"/>
      <c r="I45" s="362"/>
      <c r="J45" s="73"/>
      <c r="M45" s="418"/>
      <c r="N45" s="367"/>
      <c r="O45" s="104"/>
      <c r="Q45" s="280"/>
    </row>
    <row r="46" spans="1:18" ht="18" customHeight="1" x14ac:dyDescent="0.2">
      <c r="C46" s="363"/>
      <c r="D46" s="364"/>
      <c r="E46" s="363"/>
      <c r="F46" s="364"/>
      <c r="G46" s="363"/>
      <c r="H46" s="364"/>
      <c r="I46" s="362"/>
      <c r="J46" s="73"/>
      <c r="L46" s="332"/>
      <c r="M46" s="418"/>
      <c r="N46" s="367"/>
      <c r="O46" s="104"/>
      <c r="Q46" s="280"/>
    </row>
    <row r="47" spans="1:18" ht="18" customHeight="1" x14ac:dyDescent="0.2">
      <c r="C47" s="363"/>
      <c r="D47" s="364"/>
      <c r="E47" s="365"/>
      <c r="F47" s="364"/>
      <c r="G47" s="363"/>
      <c r="H47" s="364"/>
      <c r="I47" s="362"/>
      <c r="J47" s="73"/>
      <c r="K47" s="416"/>
      <c r="L47" s="333"/>
      <c r="M47" s="419"/>
      <c r="N47" s="367"/>
      <c r="O47" s="104"/>
    </row>
    <row r="48" spans="1:18" ht="18" customHeight="1" x14ac:dyDescent="0.2">
      <c r="C48" s="103"/>
      <c r="D48" s="290"/>
      <c r="E48" s="363"/>
      <c r="F48" s="364"/>
      <c r="G48" s="363"/>
      <c r="H48" s="364"/>
      <c r="I48" s="362"/>
      <c r="J48" s="73"/>
      <c r="K48" s="416"/>
      <c r="N48" s="367"/>
      <c r="O48" s="104"/>
    </row>
    <row r="49" spans="3:15" ht="18" customHeight="1" x14ac:dyDescent="0.2">
      <c r="C49" s="73"/>
      <c r="D49" s="73"/>
      <c r="E49" s="363"/>
      <c r="F49" s="73"/>
      <c r="G49" s="73"/>
      <c r="H49" s="73"/>
      <c r="I49" s="362"/>
      <c r="J49" s="73"/>
      <c r="K49" s="416"/>
      <c r="N49" s="367"/>
      <c r="O49" s="104"/>
    </row>
    <row r="50" spans="3:15" ht="15" customHeight="1" x14ac:dyDescent="0.2">
      <c r="C50" s="89"/>
      <c r="D50" s="89"/>
      <c r="E50" s="89"/>
      <c r="F50" s="89"/>
      <c r="G50" s="89"/>
      <c r="H50" s="89"/>
      <c r="I50" s="362"/>
      <c r="J50" s="73"/>
      <c r="O50" s="104"/>
    </row>
    <row r="51" spans="3:15" x14ac:dyDescent="0.2">
      <c r="C51" s="89"/>
      <c r="D51" s="89"/>
      <c r="E51" s="89"/>
      <c r="F51" s="89"/>
      <c r="G51" s="89"/>
      <c r="H51" s="89"/>
      <c r="I51" s="89"/>
      <c r="J51" s="89"/>
    </row>
    <row r="52" spans="3:15" x14ac:dyDescent="0.2">
      <c r="F52" s="103"/>
      <c r="H52" s="89"/>
      <c r="J52" s="103"/>
    </row>
    <row r="53" spans="3:15" x14ac:dyDescent="0.2">
      <c r="F53" s="104"/>
      <c r="H53" s="89"/>
      <c r="J53" s="104"/>
    </row>
    <row r="54" spans="3:15" x14ac:dyDescent="0.2">
      <c r="F54" s="89"/>
      <c r="H54" s="89"/>
      <c r="J54" s="89"/>
    </row>
  </sheetData>
  <mergeCells count="54">
    <mergeCell ref="A35:A37"/>
    <mergeCell ref="B35:B36"/>
    <mergeCell ref="H37:I37"/>
    <mergeCell ref="J37:K37"/>
    <mergeCell ref="A1:F1"/>
    <mergeCell ref="A3:C3"/>
    <mergeCell ref="E3:F3"/>
    <mergeCell ref="A2:F2"/>
    <mergeCell ref="A4:B4"/>
    <mergeCell ref="C4:D4"/>
    <mergeCell ref="E4:F4"/>
    <mergeCell ref="A12:A14"/>
    <mergeCell ref="B12:B13"/>
    <mergeCell ref="B9:B10"/>
    <mergeCell ref="C8:D8"/>
    <mergeCell ref="E8:F8"/>
    <mergeCell ref="E11:F11"/>
    <mergeCell ref="C11:D11"/>
    <mergeCell ref="A6:A8"/>
    <mergeCell ref="A9:A11"/>
    <mergeCell ref="B6:B7"/>
    <mergeCell ref="A29:A31"/>
    <mergeCell ref="B29:B30"/>
    <mergeCell ref="A32:A34"/>
    <mergeCell ref="A26:A28"/>
    <mergeCell ref="C14:D14"/>
    <mergeCell ref="B15:B16"/>
    <mergeCell ref="B32:B33"/>
    <mergeCell ref="A20:A22"/>
    <mergeCell ref="A15:A17"/>
    <mergeCell ref="E14:F14"/>
    <mergeCell ref="B26:B27"/>
    <mergeCell ref="E17:F17"/>
    <mergeCell ref="A19:C19"/>
    <mergeCell ref="E19:F19"/>
    <mergeCell ref="C17:D17"/>
    <mergeCell ref="B20:B21"/>
    <mergeCell ref="A23:A25"/>
    <mergeCell ref="B23:B24"/>
    <mergeCell ref="E39:F40"/>
    <mergeCell ref="G45:H45"/>
    <mergeCell ref="C31:D31"/>
    <mergeCell ref="J28:K28"/>
    <mergeCell ref="C37:D37"/>
    <mergeCell ref="E34:F34"/>
    <mergeCell ref="C34:D34"/>
    <mergeCell ref="J31:K31"/>
    <mergeCell ref="C45:D45"/>
    <mergeCell ref="E45:F45"/>
    <mergeCell ref="G22:H22"/>
    <mergeCell ref="E22:F22"/>
    <mergeCell ref="C22:D22"/>
    <mergeCell ref="H25:I25"/>
    <mergeCell ref="E28:F28"/>
  </mergeCells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rowBreaks count="1" manualBreakCount="1">
    <brk id="5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M37"/>
  <sheetViews>
    <sheetView tabSelected="1" zoomScale="75" zoomScaleNormal="75" workbookViewId="0"/>
  </sheetViews>
  <sheetFormatPr baseColWidth="10" defaultColWidth="11.42578125" defaultRowHeight="15" x14ac:dyDescent="0.2"/>
  <cols>
    <col min="1" max="1" width="10.140625" style="38" customWidth="1"/>
    <col min="2" max="2" width="5.85546875" style="48" customWidth="1"/>
    <col min="3" max="3" width="32.140625" style="82" customWidth="1"/>
    <col min="4" max="4" width="22.5703125" style="82" customWidth="1"/>
    <col min="5" max="5" width="6.7109375" style="13" customWidth="1"/>
    <col min="6" max="6" width="6.85546875" style="13" customWidth="1"/>
    <col min="7" max="7" width="6.7109375" style="13" customWidth="1"/>
    <col min="8" max="8" width="8.85546875" style="13" customWidth="1"/>
    <col min="9" max="9" width="8.42578125" style="57" customWidth="1"/>
    <col min="10" max="10" width="5.85546875" style="48" customWidth="1"/>
    <col min="11" max="11" width="7.28515625" style="11" customWidth="1"/>
    <col min="12" max="12" width="8.28515625" style="59" customWidth="1"/>
    <col min="13" max="16384" width="11.42578125" style="11"/>
  </cols>
  <sheetData>
    <row r="1" spans="1:13" s="4" customFormat="1" ht="30" customHeight="1" x14ac:dyDescent="0.2">
      <c r="A1" s="110"/>
      <c r="B1" s="116"/>
      <c r="C1" s="540" t="str">
        <f>Startplan!A1</f>
        <v>40. Wiener Bankenturnier</v>
      </c>
      <c r="D1" s="540"/>
      <c r="E1" s="542">
        <f>Startplan!E3</f>
        <v>42145</v>
      </c>
      <c r="F1" s="542"/>
      <c r="G1" s="542"/>
      <c r="H1" s="17"/>
      <c r="I1" s="55"/>
      <c r="J1" s="46"/>
      <c r="L1" s="50"/>
    </row>
    <row r="3" spans="1:13" ht="30" customHeight="1" x14ac:dyDescent="0.2">
      <c r="A3" s="541" t="s">
        <v>125</v>
      </c>
      <c r="B3" s="541"/>
      <c r="C3" s="541"/>
      <c r="D3" s="541"/>
      <c r="E3" s="541"/>
      <c r="F3" s="541"/>
      <c r="G3" s="541"/>
      <c r="H3" s="18"/>
      <c r="I3" s="56"/>
      <c r="J3" s="47"/>
      <c r="K3" s="12"/>
      <c r="L3" s="97"/>
      <c r="M3" s="352"/>
    </row>
    <row r="4" spans="1:13" ht="15" customHeight="1" x14ac:dyDescent="0.2">
      <c r="A4" s="45" t="s">
        <v>26</v>
      </c>
      <c r="B4" s="54" t="s">
        <v>35</v>
      </c>
      <c r="C4" s="79" t="s">
        <v>18</v>
      </c>
      <c r="D4" s="79" t="s">
        <v>19</v>
      </c>
      <c r="E4" s="40" t="s">
        <v>27</v>
      </c>
      <c r="F4" s="40" t="s">
        <v>28</v>
      </c>
      <c r="G4" s="40" t="s">
        <v>29</v>
      </c>
      <c r="H4" s="40" t="s">
        <v>40</v>
      </c>
    </row>
    <row r="5" spans="1:13" ht="9" customHeight="1" thickBot="1" x14ac:dyDescent="0.25">
      <c r="A5" s="39"/>
      <c r="C5" s="78"/>
      <c r="D5" s="78"/>
      <c r="E5" s="33"/>
      <c r="F5" s="33"/>
      <c r="G5" s="33"/>
      <c r="H5" s="33"/>
    </row>
    <row r="6" spans="1:13" ht="15.95" customHeight="1" x14ac:dyDescent="0.2">
      <c r="A6" s="35"/>
      <c r="B6" s="52" t="s">
        <v>33</v>
      </c>
      <c r="C6" s="320" t="str">
        <f>Startplan!D7</f>
        <v>MARASS Siegfried</v>
      </c>
      <c r="D6" s="96" t="str">
        <f>Startplan!D6</f>
        <v>BA</v>
      </c>
      <c r="E6" s="26">
        <v>291</v>
      </c>
      <c r="F6" s="26">
        <f>SUM(G6-E6)</f>
        <v>124</v>
      </c>
      <c r="G6" s="27">
        <v>415</v>
      </c>
      <c r="H6" s="41" t="s">
        <v>69</v>
      </c>
      <c r="I6" s="57">
        <f>G8+0.3</f>
        <v>834.3</v>
      </c>
      <c r="L6" s="59">
        <v>5</v>
      </c>
    </row>
    <row r="7" spans="1:13" ht="15.95" customHeight="1" thickBot="1" x14ac:dyDescent="0.25">
      <c r="A7" s="36">
        <v>1</v>
      </c>
      <c r="B7" s="51" t="s">
        <v>32</v>
      </c>
      <c r="C7" s="324" t="str">
        <f>Startplan!F7</f>
        <v>KOCH Gabriele</v>
      </c>
      <c r="D7" s="84" t="str">
        <f>Startplan!F6</f>
        <v>BA</v>
      </c>
      <c r="E7" s="70">
        <v>306</v>
      </c>
      <c r="F7" s="70">
        <f>SUM(G7-E7)</f>
        <v>113</v>
      </c>
      <c r="G7" s="443">
        <v>419</v>
      </c>
      <c r="H7" s="41" t="s">
        <v>30</v>
      </c>
      <c r="I7" s="57">
        <f>G8+0.2</f>
        <v>834.2</v>
      </c>
      <c r="L7" s="59">
        <v>6</v>
      </c>
    </row>
    <row r="8" spans="1:13" ht="15.95" customHeight="1" thickBot="1" x14ac:dyDescent="0.25">
      <c r="A8" s="37"/>
      <c r="B8" s="53"/>
      <c r="C8" s="77"/>
      <c r="D8" s="77"/>
      <c r="E8" s="30">
        <f>SUM(E6:E7)</f>
        <v>597</v>
      </c>
      <c r="F8" s="31">
        <f>SUM(F6:F7)</f>
        <v>237</v>
      </c>
      <c r="G8" s="32">
        <f>SUM(G6:G7)</f>
        <v>834</v>
      </c>
      <c r="H8" s="41"/>
      <c r="I8" s="58">
        <f>G8+0.1</f>
        <v>834.1</v>
      </c>
      <c r="L8" s="59">
        <v>7</v>
      </c>
    </row>
    <row r="9" spans="1:13" ht="9" customHeight="1" thickBot="1" x14ac:dyDescent="0.25">
      <c r="A9" s="39"/>
      <c r="C9" s="78"/>
      <c r="D9" s="78"/>
      <c r="E9" s="33"/>
      <c r="F9" s="33"/>
      <c r="G9" s="33"/>
      <c r="H9" s="33"/>
      <c r="I9" s="57">
        <f>G8</f>
        <v>834</v>
      </c>
      <c r="L9" s="59">
        <v>8</v>
      </c>
    </row>
    <row r="10" spans="1:13" ht="15.95" customHeight="1" x14ac:dyDescent="0.2">
      <c r="A10" s="35"/>
      <c r="B10" s="52" t="s">
        <v>34</v>
      </c>
      <c r="C10" s="321" t="str">
        <f>Startplan!C10</f>
        <v>RISNAR Leopold</v>
      </c>
      <c r="D10" s="488" t="str">
        <f>Startplan!C9</f>
        <v>BAWAG PSK</v>
      </c>
      <c r="E10" s="26">
        <v>301</v>
      </c>
      <c r="F10" s="26">
        <f>SUM(G10-E10)</f>
        <v>105</v>
      </c>
      <c r="G10" s="27">
        <v>406</v>
      </c>
      <c r="H10" s="41" t="s">
        <v>69</v>
      </c>
      <c r="I10" s="57">
        <f>G12+0.3</f>
        <v>811.3</v>
      </c>
      <c r="L10" s="59">
        <v>9</v>
      </c>
    </row>
    <row r="11" spans="1:13" ht="15.95" customHeight="1" thickBot="1" x14ac:dyDescent="0.25">
      <c r="A11" s="36">
        <v>2</v>
      </c>
      <c r="B11" s="95" t="s">
        <v>31</v>
      </c>
      <c r="C11" s="323" t="str">
        <f>Startplan!E10</f>
        <v>SIMULAK Silvia</v>
      </c>
      <c r="D11" s="489" t="str">
        <f>Startplan!E9</f>
        <v>BAWAG PSK</v>
      </c>
      <c r="E11" s="28">
        <v>275</v>
      </c>
      <c r="F11" s="28">
        <f>SUM(G11-E11)</f>
        <v>130</v>
      </c>
      <c r="G11" s="29">
        <v>405</v>
      </c>
      <c r="H11" s="41" t="s">
        <v>30</v>
      </c>
      <c r="I11" s="57">
        <f>G12+0.2</f>
        <v>811.2</v>
      </c>
      <c r="L11" s="59">
        <v>10</v>
      </c>
    </row>
    <row r="12" spans="1:13" ht="15.95" customHeight="1" thickBot="1" x14ac:dyDescent="0.25">
      <c r="A12" s="37"/>
      <c r="B12" s="53"/>
      <c r="C12" s="77"/>
      <c r="D12" s="77"/>
      <c r="E12" s="30">
        <f>SUM(E10:E11)</f>
        <v>576</v>
      </c>
      <c r="F12" s="31">
        <f>SUM(F10:F11)</f>
        <v>235</v>
      </c>
      <c r="G12" s="32">
        <f>SUM(G10:G11)</f>
        <v>811</v>
      </c>
      <c r="H12" s="41"/>
      <c r="I12" s="58">
        <f>G12+0.1</f>
        <v>811.1</v>
      </c>
      <c r="L12" s="59">
        <v>11</v>
      </c>
    </row>
    <row r="13" spans="1:13" ht="9" customHeight="1" thickBot="1" x14ac:dyDescent="0.25">
      <c r="A13" s="39"/>
      <c r="C13" s="78"/>
      <c r="D13" s="78"/>
      <c r="E13" s="33"/>
      <c r="F13" s="33"/>
      <c r="G13" s="33"/>
      <c r="H13" s="33"/>
      <c r="I13" s="57">
        <f>G12</f>
        <v>811</v>
      </c>
      <c r="L13" s="59">
        <v>12</v>
      </c>
    </row>
    <row r="14" spans="1:13" ht="15.95" customHeight="1" x14ac:dyDescent="0.2">
      <c r="A14" s="35"/>
      <c r="B14" s="52" t="s">
        <v>34</v>
      </c>
      <c r="C14" s="321" t="str">
        <f>Startplan!C13</f>
        <v>WUSTINGER Herbert</v>
      </c>
      <c r="D14" s="96" t="str">
        <f>Startplan!C12</f>
        <v>OeNB</v>
      </c>
      <c r="E14" s="26">
        <v>264</v>
      </c>
      <c r="F14" s="26">
        <f>SUM(G14-E14)</f>
        <v>116</v>
      </c>
      <c r="G14" s="27">
        <v>380</v>
      </c>
      <c r="H14" s="41" t="s">
        <v>69</v>
      </c>
      <c r="I14" s="57">
        <f>G16+0.3</f>
        <v>769.3</v>
      </c>
      <c r="L14" s="59">
        <v>17</v>
      </c>
    </row>
    <row r="15" spans="1:13" ht="15.95" customHeight="1" thickBot="1" x14ac:dyDescent="0.25">
      <c r="A15" s="36">
        <v>3</v>
      </c>
      <c r="B15" s="51" t="s">
        <v>31</v>
      </c>
      <c r="C15" s="323" t="str">
        <f>Startplan!E13</f>
        <v>KLOIBER Doris</v>
      </c>
      <c r="D15" s="156" t="str">
        <f>Startplan!E12</f>
        <v>OeNB</v>
      </c>
      <c r="E15" s="28">
        <v>299</v>
      </c>
      <c r="F15" s="28">
        <f>SUM(G15-E15)</f>
        <v>90</v>
      </c>
      <c r="G15" s="29">
        <v>389</v>
      </c>
      <c r="H15" s="41" t="s">
        <v>30</v>
      </c>
      <c r="I15" s="57">
        <f>G16+0.2</f>
        <v>769.2</v>
      </c>
      <c r="L15" s="59">
        <v>18</v>
      </c>
    </row>
    <row r="16" spans="1:13" ht="15.95" customHeight="1" thickBot="1" x14ac:dyDescent="0.25">
      <c r="A16" s="37"/>
      <c r="B16" s="53"/>
      <c r="C16" s="77"/>
      <c r="D16" s="77"/>
      <c r="E16" s="30">
        <f>SUM(E14:E15)</f>
        <v>563</v>
      </c>
      <c r="F16" s="31">
        <f>SUM(F14:F15)</f>
        <v>206</v>
      </c>
      <c r="G16" s="32">
        <f>SUM(G14:G15)</f>
        <v>769</v>
      </c>
      <c r="H16" s="41"/>
      <c r="I16" s="58">
        <f>G16+0.1</f>
        <v>769.1</v>
      </c>
      <c r="L16" s="59">
        <v>19</v>
      </c>
    </row>
    <row r="17" spans="1:12" ht="9" customHeight="1" thickBot="1" x14ac:dyDescent="0.25">
      <c r="A17" s="39"/>
      <c r="C17" s="80"/>
      <c r="D17" s="80"/>
      <c r="E17" s="34"/>
      <c r="F17" s="34"/>
      <c r="G17" s="34"/>
      <c r="H17" s="34"/>
      <c r="I17" s="57">
        <f>G16</f>
        <v>769</v>
      </c>
      <c r="L17" s="59">
        <v>20</v>
      </c>
    </row>
    <row r="18" spans="1:12" ht="15.95" customHeight="1" x14ac:dyDescent="0.2">
      <c r="A18" s="35"/>
      <c r="B18" s="52" t="s">
        <v>33</v>
      </c>
      <c r="C18" s="320" t="str">
        <f>Startplan!D16</f>
        <v>PETERS Peter</v>
      </c>
      <c r="D18" s="83" t="str">
        <f>Startplan!D15</f>
        <v>OeNB</v>
      </c>
      <c r="E18" s="26">
        <v>279</v>
      </c>
      <c r="F18" s="26">
        <f>SUM(G18-E18)</f>
        <v>113</v>
      </c>
      <c r="G18" s="27">
        <v>392</v>
      </c>
      <c r="H18" s="41" t="s">
        <v>69</v>
      </c>
      <c r="I18" s="57">
        <f>G20+0.3</f>
        <v>754.3</v>
      </c>
      <c r="L18" s="59">
        <v>29</v>
      </c>
    </row>
    <row r="19" spans="1:12" ht="15.95" customHeight="1" thickBot="1" x14ac:dyDescent="0.25">
      <c r="A19" s="36">
        <v>4</v>
      </c>
      <c r="B19" s="95" t="s">
        <v>32</v>
      </c>
      <c r="C19" s="324" t="str">
        <f>Startplan!F16</f>
        <v>ROTT Daniela</v>
      </c>
      <c r="D19" s="76" t="str">
        <f>Startplan!F15</f>
        <v>OeNB</v>
      </c>
      <c r="E19" s="28">
        <v>253</v>
      </c>
      <c r="F19" s="28">
        <f>SUM(G19-E19)</f>
        <v>109</v>
      </c>
      <c r="G19" s="29">
        <v>362</v>
      </c>
      <c r="H19" s="41" t="s">
        <v>30</v>
      </c>
      <c r="I19" s="57">
        <f>G20+0.2</f>
        <v>754.2</v>
      </c>
      <c r="L19" s="59">
        <v>30</v>
      </c>
    </row>
    <row r="20" spans="1:12" ht="15.95" customHeight="1" thickBot="1" x14ac:dyDescent="0.25">
      <c r="A20" s="37"/>
      <c r="B20" s="53"/>
      <c r="C20" s="77"/>
      <c r="D20" s="77"/>
      <c r="E20" s="30">
        <f>SUM(E18:E19)</f>
        <v>532</v>
      </c>
      <c r="F20" s="31">
        <f>SUM(F18:F19)</f>
        <v>222</v>
      </c>
      <c r="G20" s="32">
        <f>SUM(G18:G19)</f>
        <v>754</v>
      </c>
      <c r="H20" s="41"/>
      <c r="I20" s="58">
        <f>G20+0.1</f>
        <v>754.1</v>
      </c>
      <c r="L20" s="59">
        <v>31</v>
      </c>
    </row>
    <row r="21" spans="1:12" ht="9" customHeight="1" thickBot="1" x14ac:dyDescent="0.25">
      <c r="C21" s="81"/>
      <c r="D21" s="81"/>
      <c r="E21" s="112"/>
      <c r="F21" s="112"/>
      <c r="G21" s="112"/>
      <c r="I21" s="57">
        <f>G20</f>
        <v>754</v>
      </c>
      <c r="L21" s="59">
        <v>32</v>
      </c>
    </row>
    <row r="22" spans="1:12" ht="15.95" customHeight="1" x14ac:dyDescent="0.2">
      <c r="A22" s="35"/>
      <c r="B22" s="52" t="s">
        <v>34</v>
      </c>
      <c r="C22" s="320" t="str">
        <f>Startplan!C7</f>
        <v>KEFEDER Rudi</v>
      </c>
      <c r="D22" s="94" t="str">
        <f>Startplan!C6</f>
        <v>OeNB</v>
      </c>
      <c r="E22" s="92">
        <v>276</v>
      </c>
      <c r="F22" s="26">
        <f>SUM(G22-E22)</f>
        <v>89</v>
      </c>
      <c r="G22" s="111">
        <v>365</v>
      </c>
      <c r="H22" s="41" t="s">
        <v>69</v>
      </c>
      <c r="I22" s="57">
        <f>G24+0.3</f>
        <v>748.3</v>
      </c>
      <c r="L22" s="59">
        <v>1</v>
      </c>
    </row>
    <row r="23" spans="1:12" ht="15.95" customHeight="1" thickBot="1" x14ac:dyDescent="0.25">
      <c r="A23" s="353">
        <v>5</v>
      </c>
      <c r="B23" s="51" t="s">
        <v>31</v>
      </c>
      <c r="C23" s="322" t="str">
        <f>Startplan!E7</f>
        <v>KEFEDER Inge</v>
      </c>
      <c r="D23" s="76" t="str">
        <f>Startplan!E6</f>
        <v>OeNB</v>
      </c>
      <c r="E23" s="441">
        <v>278</v>
      </c>
      <c r="F23" s="28">
        <f>SUM(G23-E23)</f>
        <v>105</v>
      </c>
      <c r="G23" s="442">
        <v>383</v>
      </c>
      <c r="H23" s="41" t="s">
        <v>30</v>
      </c>
      <c r="I23" s="57">
        <f>G24+0.2</f>
        <v>748.2</v>
      </c>
      <c r="L23" s="59">
        <v>2</v>
      </c>
    </row>
    <row r="24" spans="1:12" ht="15.95" customHeight="1" thickBot="1" x14ac:dyDescent="0.25">
      <c r="A24" s="37"/>
      <c r="B24" s="53"/>
      <c r="C24" s="77"/>
      <c r="D24" s="77"/>
      <c r="E24" s="30">
        <f>SUM(E22:E23)</f>
        <v>554</v>
      </c>
      <c r="F24" s="31">
        <f>SUM(F22:F23)</f>
        <v>194</v>
      </c>
      <c r="G24" s="32">
        <f>SUM(G22:G23)</f>
        <v>748</v>
      </c>
      <c r="H24" s="41"/>
      <c r="I24" s="58">
        <f>G24+0.1</f>
        <v>748.1</v>
      </c>
      <c r="L24" s="59">
        <v>3</v>
      </c>
    </row>
    <row r="25" spans="1:12" ht="9" customHeight="1" thickBot="1" x14ac:dyDescent="0.25">
      <c r="A25" s="39"/>
      <c r="C25" s="78"/>
      <c r="D25" s="78"/>
      <c r="E25" s="33"/>
      <c r="F25" s="33"/>
      <c r="G25" s="33"/>
      <c r="H25" s="33"/>
      <c r="I25" s="57">
        <f>G24</f>
        <v>748</v>
      </c>
      <c r="L25" s="59">
        <v>4</v>
      </c>
    </row>
    <row r="26" spans="1:12" ht="15.95" customHeight="1" x14ac:dyDescent="0.2">
      <c r="A26" s="35"/>
      <c r="B26" s="52" t="s">
        <v>33</v>
      </c>
      <c r="C26" s="320" t="str">
        <f>Startplan!D10</f>
        <v>PFEIFFER Thomas</v>
      </c>
      <c r="D26" s="83" t="str">
        <f>Startplan!F9</f>
        <v>OeNB</v>
      </c>
      <c r="E26" s="26">
        <v>285</v>
      </c>
      <c r="F26" s="26">
        <f>SUM(G26-E26)</f>
        <v>117</v>
      </c>
      <c r="G26" s="27">
        <v>402</v>
      </c>
      <c r="H26" s="41" t="s">
        <v>69</v>
      </c>
      <c r="I26" s="57">
        <f>G28+0.3</f>
        <v>746.3</v>
      </c>
      <c r="L26" s="59">
        <v>13</v>
      </c>
    </row>
    <row r="27" spans="1:12" ht="15.95" customHeight="1" thickBot="1" x14ac:dyDescent="0.25">
      <c r="A27" s="36">
        <v>6</v>
      </c>
      <c r="B27" s="95" t="s">
        <v>32</v>
      </c>
      <c r="C27" s="324" t="str">
        <f>Startplan!F10</f>
        <v>THÜRINGER Carol</v>
      </c>
      <c r="D27" s="76" t="str">
        <f>Startplan!D9</f>
        <v>OeNB</v>
      </c>
      <c r="E27" s="28">
        <v>257</v>
      </c>
      <c r="F27" s="28">
        <f>SUM(G27-E27)</f>
        <v>87</v>
      </c>
      <c r="G27" s="29">
        <v>344</v>
      </c>
      <c r="H27" s="41" t="s">
        <v>30</v>
      </c>
      <c r="I27" s="57">
        <f>G28+0.2</f>
        <v>746.2</v>
      </c>
      <c r="L27" s="59">
        <v>14</v>
      </c>
    </row>
    <row r="28" spans="1:12" ht="15.95" customHeight="1" thickBot="1" x14ac:dyDescent="0.25">
      <c r="A28" s="37"/>
      <c r="B28" s="53"/>
      <c r="C28" s="77"/>
      <c r="D28" s="77"/>
      <c r="E28" s="30">
        <f>SUM(E26:E27)</f>
        <v>542</v>
      </c>
      <c r="F28" s="31">
        <f>SUM(F26:F27)</f>
        <v>204</v>
      </c>
      <c r="G28" s="32">
        <f>SUM(G26:G27)</f>
        <v>746</v>
      </c>
      <c r="H28" s="41"/>
      <c r="I28" s="58">
        <f>G28+0.1</f>
        <v>746.1</v>
      </c>
      <c r="L28" s="59">
        <v>15</v>
      </c>
    </row>
    <row r="29" spans="1:12" ht="9" customHeight="1" thickBot="1" x14ac:dyDescent="0.25">
      <c r="A29" s="39"/>
      <c r="C29" s="80"/>
      <c r="D29" s="80"/>
      <c r="E29" s="34"/>
      <c r="F29" s="34"/>
      <c r="G29" s="34"/>
      <c r="H29" s="34"/>
      <c r="I29" s="57">
        <f>G28</f>
        <v>746</v>
      </c>
      <c r="L29" s="59">
        <v>16</v>
      </c>
    </row>
    <row r="30" spans="1:12" ht="15.95" customHeight="1" x14ac:dyDescent="0.2">
      <c r="A30" s="35"/>
      <c r="B30" s="52" t="s">
        <v>33</v>
      </c>
      <c r="C30" s="320" t="str">
        <f>Startplan!D13</f>
        <v>SEIDL Johann</v>
      </c>
      <c r="D30" s="488" t="str">
        <f>Startplan!D12</f>
        <v>BAWAG PSK</v>
      </c>
      <c r="E30" s="26">
        <v>283</v>
      </c>
      <c r="F30" s="26">
        <f>SUM(G30-E30)</f>
        <v>116</v>
      </c>
      <c r="G30" s="27">
        <v>399</v>
      </c>
      <c r="H30" s="41" t="s">
        <v>69</v>
      </c>
      <c r="I30" s="57">
        <f>G32+0.3</f>
        <v>721.3</v>
      </c>
      <c r="L30" s="59">
        <v>21</v>
      </c>
    </row>
    <row r="31" spans="1:12" ht="15.95" customHeight="1" thickBot="1" x14ac:dyDescent="0.25">
      <c r="A31" s="36">
        <v>7</v>
      </c>
      <c r="B31" s="51" t="s">
        <v>32</v>
      </c>
      <c r="C31" s="324" t="str">
        <f>Startplan!F13</f>
        <v>KÖNIG Brigitte</v>
      </c>
      <c r="D31" s="490" t="str">
        <f>Startplan!F12</f>
        <v>BAWAG PSK</v>
      </c>
      <c r="E31" s="28">
        <v>244</v>
      </c>
      <c r="F31" s="28">
        <f>SUM(G31-E31)</f>
        <v>78</v>
      </c>
      <c r="G31" s="29">
        <v>322</v>
      </c>
      <c r="H31" s="41" t="s">
        <v>30</v>
      </c>
      <c r="I31" s="57">
        <f>G32+0.2</f>
        <v>721.2</v>
      </c>
      <c r="L31" s="59">
        <v>22</v>
      </c>
    </row>
    <row r="32" spans="1:12" ht="15.95" customHeight="1" thickBot="1" x14ac:dyDescent="0.25">
      <c r="A32" s="37"/>
      <c r="B32" s="53"/>
      <c r="C32" s="77"/>
      <c r="D32" s="77"/>
      <c r="E32" s="30">
        <f>SUM(E30:E31)</f>
        <v>527</v>
      </c>
      <c r="F32" s="31">
        <f>SUM(F30:F31)</f>
        <v>194</v>
      </c>
      <c r="G32" s="32">
        <f>SUM(G30:G31)</f>
        <v>721</v>
      </c>
      <c r="H32" s="41"/>
      <c r="I32" s="58">
        <f>G32+0.1</f>
        <v>721.1</v>
      </c>
      <c r="L32" s="59">
        <v>23</v>
      </c>
    </row>
    <row r="33" spans="1:12" ht="9" customHeight="1" thickBot="1" x14ac:dyDescent="0.25">
      <c r="A33" s="39"/>
      <c r="C33" s="80"/>
      <c r="D33" s="80"/>
      <c r="E33" s="34"/>
      <c r="F33" s="34"/>
      <c r="G33" s="34"/>
      <c r="H33" s="34"/>
      <c r="I33" s="57">
        <f>G32</f>
        <v>721</v>
      </c>
      <c r="L33" s="59">
        <v>24</v>
      </c>
    </row>
    <row r="34" spans="1:12" ht="15.95" customHeight="1" x14ac:dyDescent="0.2">
      <c r="A34" s="35"/>
      <c r="B34" s="52" t="s">
        <v>34</v>
      </c>
      <c r="C34" s="320">
        <f>Startplan!C16</f>
        <v>0</v>
      </c>
      <c r="D34" s="96" t="str">
        <f>Startplan!C15</f>
        <v>MIX 7</v>
      </c>
      <c r="E34" s="26"/>
      <c r="F34" s="26">
        <f>SUM(G34-E34)</f>
        <v>0</v>
      </c>
      <c r="G34" s="27"/>
      <c r="H34" s="41" t="s">
        <v>69</v>
      </c>
      <c r="I34" s="57">
        <f>G36+0.3</f>
        <v>0.3</v>
      </c>
      <c r="L34" s="59">
        <v>25</v>
      </c>
    </row>
    <row r="35" spans="1:12" ht="15.95" customHeight="1" thickBot="1" x14ac:dyDescent="0.25">
      <c r="A35" s="36"/>
      <c r="B35" s="95" t="s">
        <v>31</v>
      </c>
      <c r="C35" s="324">
        <f>Startplan!E16</f>
        <v>0</v>
      </c>
      <c r="D35" s="84" t="str">
        <f>Startplan!E15</f>
        <v>MIX 7</v>
      </c>
      <c r="E35" s="28"/>
      <c r="F35" s="28">
        <f>SUM(G35-E35)</f>
        <v>0</v>
      </c>
      <c r="G35" s="29"/>
      <c r="H35" s="41" t="s">
        <v>30</v>
      </c>
      <c r="I35" s="57">
        <f>G36+0.2</f>
        <v>0.2</v>
      </c>
      <c r="L35" s="59">
        <v>26</v>
      </c>
    </row>
    <row r="36" spans="1:12" ht="15.95" customHeight="1" thickBot="1" x14ac:dyDescent="0.25">
      <c r="A36" s="37"/>
      <c r="B36" s="53"/>
      <c r="C36" s="77"/>
      <c r="D36" s="77"/>
      <c r="E36" s="30">
        <f>SUM(E34:E35)</f>
        <v>0</v>
      </c>
      <c r="F36" s="31">
        <f>SUM(F34:F35)</f>
        <v>0</v>
      </c>
      <c r="G36" s="32">
        <f>SUM(G34:G35)</f>
        <v>0</v>
      </c>
      <c r="H36" s="41"/>
      <c r="I36" s="58">
        <f>G36+0.1</f>
        <v>0.1</v>
      </c>
      <c r="L36" s="59">
        <v>27</v>
      </c>
    </row>
    <row r="37" spans="1:12" ht="9" customHeight="1" x14ac:dyDescent="0.2">
      <c r="A37" s="39"/>
      <c r="C37" s="80"/>
      <c r="D37" s="80"/>
      <c r="E37" s="34"/>
      <c r="F37" s="34"/>
      <c r="G37" s="34"/>
      <c r="H37" s="34"/>
      <c r="I37" s="57">
        <f>G36</f>
        <v>0</v>
      </c>
      <c r="L37" s="59">
        <v>28</v>
      </c>
    </row>
  </sheetData>
  <mergeCells count="3">
    <mergeCell ref="C1:D1"/>
    <mergeCell ref="A3:G3"/>
    <mergeCell ref="E1:G1"/>
  </mergeCells>
  <phoneticPr fontId="9" type="noConversion"/>
  <conditionalFormatting sqref="E6:E7 E10:E11 E14:E15 E18:E19 E22:E23 E26:E27 E30:E31 E34:E35">
    <cfRule type="cellIs" dxfId="45" priority="1" stopIfTrue="1" operator="greaterThanOrEqual">
      <formula>300</formula>
    </cfRule>
  </conditionalFormatting>
  <conditionalFormatting sqref="F6:F7 F10:F11 F14:F15 F18:F19 F22:F23 F26:F27 F30:F31 F34:F35">
    <cfRule type="cellIs" dxfId="44" priority="2" stopIfTrue="1" operator="greaterThanOrEqual">
      <formula>150</formula>
    </cfRule>
  </conditionalFormatting>
  <conditionalFormatting sqref="G6:G7 G10:G11 G14:G15 G18:G19 G22:G23 G26:G27 G30:G31 G34:G35">
    <cfRule type="cellIs" dxfId="43" priority="3" stopIfTrue="1" operator="greaterThanOrEqual">
      <formula>500</formula>
    </cfRule>
    <cfRule type="cellIs" dxfId="42" priority="4" stopIfTrue="1" operator="greaterThanOrEqual">
      <formula>450</formula>
    </cfRule>
    <cfRule type="cellIs" dxfId="41" priority="5" stopIfTrue="1" operator="greaterThanOrEqual">
      <formula>400</formula>
    </cfRule>
  </conditionalFormatting>
  <conditionalFormatting sqref="E8 E12 E16 E20 E24 E28 E32 E36">
    <cfRule type="cellIs" dxfId="40" priority="6" stopIfTrue="1" operator="greaterThanOrEqual">
      <formula>600</formula>
    </cfRule>
  </conditionalFormatting>
  <conditionalFormatting sqref="F8 F12 F16 F20 F24 F28 F32 F36">
    <cfRule type="cellIs" dxfId="39" priority="7" stopIfTrue="1" operator="greaterThanOrEqual">
      <formula>300</formula>
    </cfRule>
  </conditionalFormatting>
  <conditionalFormatting sqref="G8 G12 G16 G20 G24 G28 G32 G36">
    <cfRule type="cellIs" dxfId="38" priority="8" stopIfTrue="1" operator="greaterThanOrEqual">
      <formula>1000</formula>
    </cfRule>
    <cfRule type="cellIs" dxfId="37" priority="9" stopIfTrue="1" operator="greaterThanOrEqual">
      <formula>900</formula>
    </cfRule>
    <cfRule type="cellIs" dxfId="36" priority="10" stopIfTrue="1" operator="greaterThanOrEqual">
      <formula>800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showZeros="0" zoomScale="70" zoomScaleNormal="70" workbookViewId="0"/>
  </sheetViews>
  <sheetFormatPr baseColWidth="10" defaultColWidth="11.42578125" defaultRowHeight="15" x14ac:dyDescent="0.2"/>
  <cols>
    <col min="1" max="1" width="6.7109375" style="49" customWidth="1"/>
    <col min="2" max="2" width="25.7109375" style="6" customWidth="1"/>
    <col min="3" max="4" width="9.7109375" style="194" customWidth="1"/>
    <col min="5" max="5" width="10.5703125" style="194" customWidth="1"/>
    <col min="6" max="6" width="15.7109375" style="6" customWidth="1"/>
    <col min="7" max="7" width="8.5703125" style="237" customWidth="1"/>
    <col min="8" max="8" width="13.42578125" style="238" customWidth="1"/>
    <col min="9" max="9" width="13.85546875" style="221" customWidth="1"/>
    <col min="10" max="10" width="13.28515625" style="221" customWidth="1"/>
    <col min="11" max="11" width="8" style="327" customWidth="1"/>
    <col min="12" max="12" width="6.28515625" style="6" customWidth="1"/>
    <col min="13" max="16" width="7.7109375" style="6" customWidth="1"/>
    <col min="17" max="16384" width="11.42578125" style="6"/>
  </cols>
  <sheetData>
    <row r="1" spans="1:13" s="4" customFormat="1" ht="24.95" customHeight="1" x14ac:dyDescent="0.2">
      <c r="A1" s="109"/>
      <c r="B1" s="540" t="str">
        <f>Startplan!A1</f>
        <v>40. Wiener Bankenturnier</v>
      </c>
      <c r="C1" s="540"/>
      <c r="D1" s="540"/>
      <c r="E1" s="540"/>
      <c r="F1" s="385">
        <f>Startplan!E19</f>
        <v>42173</v>
      </c>
      <c r="G1" s="386"/>
      <c r="H1" s="238"/>
      <c r="I1" s="219"/>
      <c r="J1" s="219"/>
      <c r="K1" s="275"/>
    </row>
    <row r="3" spans="1:13" s="8" customFormat="1" ht="30" customHeight="1" thickBot="1" x14ac:dyDescent="0.25">
      <c r="A3" s="543" t="s">
        <v>12</v>
      </c>
      <c r="B3" s="543"/>
      <c r="C3" s="543"/>
      <c r="D3" s="543"/>
      <c r="E3" s="543"/>
      <c r="F3" s="543"/>
      <c r="G3" s="236" t="s">
        <v>67</v>
      </c>
      <c r="H3" s="236"/>
      <c r="I3" s="220"/>
      <c r="J3" s="220"/>
      <c r="K3" s="326"/>
    </row>
    <row r="4" spans="1:13" s="8" customFormat="1" ht="24" thickBot="1" x14ac:dyDescent="0.25">
      <c r="A4" s="272"/>
      <c r="B4" s="292" t="str">
        <f>Startplan!C20</f>
        <v>BA</v>
      </c>
      <c r="C4" s="195"/>
      <c r="D4" s="198"/>
      <c r="E4" s="249"/>
      <c r="F4" s="250"/>
      <c r="G4" s="236"/>
      <c r="H4" s="236"/>
      <c r="I4" s="260">
        <f>E12+0.9</f>
        <v>0.9</v>
      </c>
      <c r="J4" s="260"/>
      <c r="K4" s="326">
        <v>1</v>
      </c>
    </row>
    <row r="5" spans="1:13" s="8" customFormat="1" ht="15" customHeight="1" thickBot="1" x14ac:dyDescent="0.25">
      <c r="A5" s="261" t="s">
        <v>35</v>
      </c>
      <c r="B5" s="262" t="s">
        <v>25</v>
      </c>
      <c r="C5" s="246" t="s">
        <v>23</v>
      </c>
      <c r="D5" s="246" t="s">
        <v>24</v>
      </c>
      <c r="E5" s="246" t="s">
        <v>11</v>
      </c>
      <c r="F5" s="247" t="s">
        <v>68</v>
      </c>
      <c r="G5" s="236"/>
      <c r="H5" s="236"/>
      <c r="I5" s="241">
        <f>E12+0.8</f>
        <v>0.8</v>
      </c>
      <c r="J5" s="241"/>
      <c r="K5" s="326">
        <v>2</v>
      </c>
    </row>
    <row r="6" spans="1:13" s="8" customFormat="1" ht="15" customHeight="1" x14ac:dyDescent="0.2">
      <c r="A6" s="65" t="s">
        <v>34</v>
      </c>
      <c r="B6" s="248">
        <f>Startplan!C21</f>
        <v>0</v>
      </c>
      <c r="C6" s="244"/>
      <c r="D6" s="244">
        <f t="shared" ref="D6:D11" si="0">SUM(E6-C6)</f>
        <v>0</v>
      </c>
      <c r="E6" s="251"/>
      <c r="F6" s="257"/>
      <c r="G6" s="236"/>
      <c r="H6" s="236"/>
      <c r="I6" s="241">
        <f>E12+0.7</f>
        <v>0.7</v>
      </c>
      <c r="J6" s="241"/>
      <c r="K6" s="326">
        <v>3</v>
      </c>
    </row>
    <row r="7" spans="1:13" s="8" customFormat="1" ht="15" customHeight="1" x14ac:dyDescent="0.2">
      <c r="A7" s="65" t="s">
        <v>32</v>
      </c>
      <c r="B7" s="248">
        <f>Startplan!F24</f>
        <v>0</v>
      </c>
      <c r="C7" s="244"/>
      <c r="D7" s="244">
        <f t="shared" si="0"/>
        <v>0</v>
      </c>
      <c r="E7" s="251"/>
      <c r="F7" s="257"/>
      <c r="G7" s="236"/>
      <c r="H7" s="236"/>
      <c r="I7" s="241">
        <f>E12+0.6</f>
        <v>0.6</v>
      </c>
      <c r="J7" s="241"/>
      <c r="K7" s="326">
        <v>4</v>
      </c>
    </row>
    <row r="8" spans="1:13" s="8" customFormat="1" ht="15" customHeight="1" x14ac:dyDescent="0.2">
      <c r="A8" s="65" t="s">
        <v>31</v>
      </c>
      <c r="B8" s="218">
        <f>Startplan!E27</f>
        <v>0</v>
      </c>
      <c r="C8" s="193"/>
      <c r="D8" s="193">
        <f t="shared" si="0"/>
        <v>0</v>
      </c>
      <c r="E8" s="252"/>
      <c r="F8" s="258"/>
      <c r="G8" s="236"/>
      <c r="H8" s="236"/>
      <c r="I8" s="241">
        <f>E12+0.5</f>
        <v>0.5</v>
      </c>
      <c r="J8" s="241"/>
      <c r="K8" s="326">
        <v>5</v>
      </c>
    </row>
    <row r="9" spans="1:13" s="8" customFormat="1" ht="15" customHeight="1" x14ac:dyDescent="0.2">
      <c r="A9" s="65" t="s">
        <v>33</v>
      </c>
      <c r="B9" s="218">
        <f>Startplan!D30</f>
        <v>0</v>
      </c>
      <c r="C9" s="193"/>
      <c r="D9" s="193">
        <f t="shared" si="0"/>
        <v>0</v>
      </c>
      <c r="E9" s="252"/>
      <c r="F9" s="258"/>
      <c r="G9" s="236"/>
      <c r="H9" s="236"/>
      <c r="I9" s="241">
        <f>E12+0.4</f>
        <v>0.4</v>
      </c>
      <c r="J9" s="241"/>
      <c r="K9" s="326">
        <v>6</v>
      </c>
    </row>
    <row r="10" spans="1:13" s="8" customFormat="1" x14ac:dyDescent="0.2">
      <c r="A10" s="65" t="s">
        <v>34</v>
      </c>
      <c r="B10" s="218">
        <f>Startplan!C33</f>
        <v>0</v>
      </c>
      <c r="C10" s="193"/>
      <c r="D10" s="193">
        <f t="shared" si="0"/>
        <v>0</v>
      </c>
      <c r="E10" s="253"/>
      <c r="F10" s="258"/>
      <c r="G10" s="236"/>
      <c r="H10" s="236"/>
      <c r="I10" s="241">
        <f>E12+0.3</f>
        <v>0.3</v>
      </c>
      <c r="J10" s="241"/>
      <c r="K10" s="326">
        <v>7</v>
      </c>
    </row>
    <row r="11" spans="1:13" s="8" customFormat="1" ht="15.75" thickBot="1" x14ac:dyDescent="0.25">
      <c r="A11" s="242" t="s">
        <v>32</v>
      </c>
      <c r="B11" s="218">
        <f>Startplan!F36</f>
        <v>0</v>
      </c>
      <c r="C11" s="193"/>
      <c r="D11" s="193">
        <f t="shared" si="0"/>
        <v>0</v>
      </c>
      <c r="E11" s="253"/>
      <c r="F11" s="258"/>
      <c r="G11" s="236"/>
      <c r="H11" s="236"/>
      <c r="I11" s="241">
        <f>E12+0.2</f>
        <v>0.2</v>
      </c>
      <c r="J11" s="241"/>
      <c r="K11" s="326">
        <v>8</v>
      </c>
    </row>
    <row r="12" spans="1:13" s="8" customFormat="1" ht="18" customHeight="1" thickBot="1" x14ac:dyDescent="0.25">
      <c r="A12" s="255"/>
      <c r="B12" s="240"/>
      <c r="C12" s="66">
        <f>SUM(C6:C11)</f>
        <v>0</v>
      </c>
      <c r="D12" s="66">
        <f>SUM(D6:D11)</f>
        <v>0</v>
      </c>
      <c r="E12" s="66">
        <f>SUM(E6:E11)</f>
        <v>0</v>
      </c>
      <c r="F12" s="256">
        <f>IF(COUNT(E6:E11)&gt;0,AVERAGE(E6:E11),0)</f>
        <v>0</v>
      </c>
      <c r="G12" s="236"/>
      <c r="H12" s="236"/>
      <c r="I12" s="241">
        <f>E12+0.1</f>
        <v>0.1</v>
      </c>
      <c r="J12" s="241"/>
      <c r="K12" s="326">
        <v>9</v>
      </c>
    </row>
    <row r="13" spans="1:13" s="8" customFormat="1" ht="15" customHeight="1" thickBot="1" x14ac:dyDescent="0.25">
      <c r="A13" s="67"/>
      <c r="B13" s="68"/>
      <c r="C13" s="69"/>
      <c r="D13" s="69"/>
      <c r="E13" s="69"/>
      <c r="F13" s="68"/>
      <c r="G13" s="236"/>
      <c r="H13" s="236"/>
      <c r="I13" s="259">
        <f>E12</f>
        <v>0</v>
      </c>
      <c r="J13" s="259"/>
      <c r="K13" s="328">
        <v>10</v>
      </c>
    </row>
    <row r="14" spans="1:13" s="8" customFormat="1" ht="19.5" customHeight="1" thickBot="1" x14ac:dyDescent="0.25">
      <c r="A14" s="291"/>
      <c r="B14" s="325" t="str">
        <f>Startplan!D20</f>
        <v>BAWAG PSK</v>
      </c>
      <c r="C14" s="197"/>
      <c r="D14" s="199"/>
      <c r="E14" s="263"/>
      <c r="F14" s="264"/>
      <c r="G14" s="236"/>
      <c r="H14" s="236"/>
      <c r="I14" s="260">
        <f>E22+0.9</f>
        <v>0.9</v>
      </c>
      <c r="J14" s="260"/>
      <c r="K14" s="326">
        <v>11</v>
      </c>
    </row>
    <row r="15" spans="1:13" s="8" customFormat="1" ht="15" customHeight="1" thickBot="1" x14ac:dyDescent="0.25">
      <c r="A15" s="261" t="s">
        <v>35</v>
      </c>
      <c r="B15" s="262" t="s">
        <v>25</v>
      </c>
      <c r="C15" s="246" t="s">
        <v>23</v>
      </c>
      <c r="D15" s="246" t="s">
        <v>24</v>
      </c>
      <c r="E15" s="246" t="s">
        <v>11</v>
      </c>
      <c r="F15" s="247" t="s">
        <v>68</v>
      </c>
      <c r="G15" s="236"/>
      <c r="H15" s="236"/>
      <c r="I15" s="241">
        <f>E22+0.8</f>
        <v>0.8</v>
      </c>
      <c r="J15" s="241"/>
      <c r="K15" s="99">
        <v>12</v>
      </c>
      <c r="L15" s="71"/>
      <c r="M15" s="71"/>
    </row>
    <row r="16" spans="1:13" s="8" customFormat="1" ht="15" customHeight="1" x14ac:dyDescent="0.2">
      <c r="A16" s="65" t="s">
        <v>33</v>
      </c>
      <c r="B16" s="248">
        <f>Startplan!D21</f>
        <v>0</v>
      </c>
      <c r="C16" s="244"/>
      <c r="D16" s="244">
        <f t="shared" ref="D16:D21" si="1">SUM(E16-C16)</f>
        <v>0</v>
      </c>
      <c r="E16" s="251"/>
      <c r="F16" s="257"/>
      <c r="G16" s="236"/>
      <c r="H16" s="236"/>
      <c r="I16" s="241">
        <f>E22+0.7</f>
        <v>0.7</v>
      </c>
      <c r="J16" s="241"/>
      <c r="K16" s="99">
        <v>13</v>
      </c>
      <c r="L16" s="196"/>
      <c r="M16" s="196"/>
    </row>
    <row r="17" spans="1:13" s="8" customFormat="1" ht="15" customHeight="1" x14ac:dyDescent="0.2">
      <c r="A17" s="65" t="s">
        <v>34</v>
      </c>
      <c r="B17" s="248">
        <f>Startplan!C24</f>
        <v>0</v>
      </c>
      <c r="C17" s="244"/>
      <c r="D17" s="244">
        <f t="shared" si="1"/>
        <v>0</v>
      </c>
      <c r="E17" s="251"/>
      <c r="F17" s="257"/>
      <c r="G17" s="236"/>
      <c r="H17" s="236"/>
      <c r="I17" s="241">
        <f>E22+0.6</f>
        <v>0.6</v>
      </c>
      <c r="J17" s="241"/>
      <c r="K17" s="99">
        <v>14</v>
      </c>
      <c r="L17" s="196"/>
      <c r="M17" s="196"/>
    </row>
    <row r="18" spans="1:13" s="8" customFormat="1" ht="15" customHeight="1" x14ac:dyDescent="0.2">
      <c r="A18" s="242" t="s">
        <v>32</v>
      </c>
      <c r="B18" s="218">
        <f>Startplan!F27</f>
        <v>0</v>
      </c>
      <c r="C18" s="193"/>
      <c r="D18" s="193">
        <f t="shared" si="1"/>
        <v>0</v>
      </c>
      <c r="E18" s="252"/>
      <c r="F18" s="258"/>
      <c r="G18" s="236"/>
      <c r="H18" s="236"/>
      <c r="I18" s="241">
        <f>E22+0.5</f>
        <v>0.5</v>
      </c>
      <c r="J18" s="241"/>
      <c r="K18" s="99">
        <v>15</v>
      </c>
      <c r="L18" s="196"/>
      <c r="M18" s="196"/>
    </row>
    <row r="19" spans="1:13" s="8" customFormat="1" ht="15" customHeight="1" x14ac:dyDescent="0.2">
      <c r="A19" s="65" t="s">
        <v>31</v>
      </c>
      <c r="B19" s="218">
        <f>Startplan!E30</f>
        <v>0</v>
      </c>
      <c r="C19" s="193"/>
      <c r="D19" s="193">
        <f t="shared" si="1"/>
        <v>0</v>
      </c>
      <c r="E19" s="252"/>
      <c r="F19" s="258"/>
      <c r="G19" s="236"/>
      <c r="H19" s="236"/>
      <c r="I19" s="241">
        <f>E22+0.4</f>
        <v>0.4</v>
      </c>
      <c r="J19" s="241"/>
      <c r="K19" s="99">
        <v>16</v>
      </c>
      <c r="L19" s="196"/>
      <c r="M19" s="196"/>
    </row>
    <row r="20" spans="1:13" s="8" customFormat="1" ht="15" customHeight="1" x14ac:dyDescent="0.2">
      <c r="A20" s="65" t="s">
        <v>33</v>
      </c>
      <c r="B20" s="218">
        <f>Startplan!D33</f>
        <v>0</v>
      </c>
      <c r="C20" s="193"/>
      <c r="D20" s="193">
        <f t="shared" si="1"/>
        <v>0</v>
      </c>
      <c r="E20" s="253"/>
      <c r="F20" s="258"/>
      <c r="G20" s="236"/>
      <c r="H20" s="236"/>
      <c r="I20" s="241">
        <f>E22+0.3</f>
        <v>0.3</v>
      </c>
      <c r="J20" s="241"/>
      <c r="K20" s="99">
        <v>17</v>
      </c>
      <c r="L20" s="196"/>
      <c r="M20" s="196"/>
    </row>
    <row r="21" spans="1:13" s="8" customFormat="1" ht="15" customHeight="1" thickBot="1" x14ac:dyDescent="0.25">
      <c r="A21" s="242" t="s">
        <v>34</v>
      </c>
      <c r="B21" s="218">
        <f>Startplan!C36</f>
        <v>0</v>
      </c>
      <c r="C21" s="193"/>
      <c r="D21" s="193">
        <f t="shared" si="1"/>
        <v>0</v>
      </c>
      <c r="E21" s="253"/>
      <c r="F21" s="258"/>
      <c r="G21" s="236"/>
      <c r="H21" s="236"/>
      <c r="I21" s="241">
        <f>E22+0.2</f>
        <v>0.2</v>
      </c>
      <c r="J21" s="241"/>
      <c r="K21" s="99">
        <v>18</v>
      </c>
      <c r="L21" s="196"/>
      <c r="M21" s="196"/>
    </row>
    <row r="22" spans="1:13" s="8" customFormat="1" ht="18" customHeight="1" thickBot="1" x14ac:dyDescent="0.25">
      <c r="A22" s="255"/>
      <c r="B22" s="240"/>
      <c r="C22" s="66">
        <f>SUM(C16:C21)</f>
        <v>0</v>
      </c>
      <c r="D22" s="66">
        <f>SUM(D16:D21)</f>
        <v>0</v>
      </c>
      <c r="E22" s="66">
        <f>SUM(E16:E21)</f>
        <v>0</v>
      </c>
      <c r="F22" s="256">
        <f>IF(COUNT(E16:E21)&gt;0,AVERAGE(E16:E21),0)</f>
        <v>0</v>
      </c>
      <c r="G22" s="236"/>
      <c r="H22" s="236"/>
      <c r="I22" s="241">
        <f>E22+0.1</f>
        <v>0.1</v>
      </c>
      <c r="J22" s="241"/>
      <c r="K22" s="99">
        <v>19</v>
      </c>
    </row>
    <row r="23" spans="1:13" s="8" customFormat="1" ht="15" customHeight="1" thickBot="1" x14ac:dyDescent="0.25">
      <c r="A23" s="67"/>
      <c r="B23" s="68"/>
      <c r="C23" s="69"/>
      <c r="D23" s="69"/>
      <c r="E23" s="69"/>
      <c r="F23" s="68"/>
      <c r="G23" s="236"/>
      <c r="H23" s="236"/>
      <c r="I23" s="259">
        <f>E22</f>
        <v>0</v>
      </c>
      <c r="J23" s="259"/>
      <c r="K23" s="328">
        <v>20</v>
      </c>
    </row>
    <row r="24" spans="1:13" s="8" customFormat="1" ht="24" thickBot="1" x14ac:dyDescent="0.25">
      <c r="A24" s="338"/>
      <c r="B24" s="339" t="str">
        <f>Startplan!E20</f>
        <v>OeNB</v>
      </c>
      <c r="C24" s="340"/>
      <c r="D24" s="341"/>
      <c r="E24" s="342"/>
      <c r="F24" s="343"/>
      <c r="G24" s="236"/>
      <c r="H24" s="236"/>
      <c r="I24" s="260">
        <f>E32+0.9</f>
        <v>0.9</v>
      </c>
      <c r="J24" s="260"/>
      <c r="K24" s="326">
        <v>21</v>
      </c>
    </row>
    <row r="25" spans="1:13" s="8" customFormat="1" ht="15" customHeight="1" thickBot="1" x14ac:dyDescent="0.25">
      <c r="A25" s="254" t="s">
        <v>35</v>
      </c>
      <c r="B25" s="245" t="s">
        <v>25</v>
      </c>
      <c r="C25" s="246" t="s">
        <v>23</v>
      </c>
      <c r="D25" s="246" t="s">
        <v>24</v>
      </c>
      <c r="E25" s="246" t="s">
        <v>11</v>
      </c>
      <c r="F25" s="247" t="s">
        <v>68</v>
      </c>
      <c r="G25" s="236"/>
      <c r="H25" s="236"/>
      <c r="I25" s="241">
        <f>E32+0.8</f>
        <v>0.8</v>
      </c>
      <c r="J25" s="241"/>
      <c r="K25" s="326">
        <v>22</v>
      </c>
      <c r="L25" s="71"/>
    </row>
    <row r="26" spans="1:13" s="8" customFormat="1" ht="15" customHeight="1" x14ac:dyDescent="0.2">
      <c r="A26" s="65" t="s">
        <v>31</v>
      </c>
      <c r="B26" s="243">
        <f>Startplan!E21</f>
        <v>0</v>
      </c>
      <c r="C26" s="244"/>
      <c r="D26" s="244">
        <f t="shared" ref="D26:D31" si="2">SUM(E26-C26)</f>
        <v>0</v>
      </c>
      <c r="E26" s="251"/>
      <c r="F26" s="257"/>
      <c r="G26" s="236"/>
      <c r="I26" s="241">
        <f>E32+0.7</f>
        <v>0.7</v>
      </c>
      <c r="J26" s="241"/>
      <c r="K26" s="326">
        <v>23</v>
      </c>
      <c r="L26" s="196"/>
    </row>
    <row r="27" spans="1:13" s="8" customFormat="1" ht="15" customHeight="1" x14ac:dyDescent="0.2">
      <c r="A27" s="242" t="s">
        <v>33</v>
      </c>
      <c r="B27" s="243">
        <f>Startplan!D24</f>
        <v>0</v>
      </c>
      <c r="C27" s="244"/>
      <c r="D27" s="244">
        <f t="shared" si="2"/>
        <v>0</v>
      </c>
      <c r="E27" s="251"/>
      <c r="F27" s="257"/>
      <c r="G27" s="236"/>
      <c r="I27" s="241">
        <f>E32+0.6</f>
        <v>0.6</v>
      </c>
      <c r="J27" s="241"/>
      <c r="K27" s="326">
        <v>24</v>
      </c>
      <c r="L27" s="196"/>
    </row>
    <row r="28" spans="1:13" s="8" customFormat="1" ht="15" customHeight="1" x14ac:dyDescent="0.2">
      <c r="A28" s="65" t="s">
        <v>34</v>
      </c>
      <c r="B28" s="217">
        <f>Startplan!C27</f>
        <v>0</v>
      </c>
      <c r="C28" s="193"/>
      <c r="D28" s="193">
        <f t="shared" si="2"/>
        <v>0</v>
      </c>
      <c r="E28" s="252"/>
      <c r="F28" s="258"/>
      <c r="G28" s="236"/>
      <c r="I28" s="241">
        <f>E32+0.5</f>
        <v>0.5</v>
      </c>
      <c r="J28" s="241"/>
      <c r="K28" s="326">
        <v>25</v>
      </c>
      <c r="L28" s="196"/>
    </row>
    <row r="29" spans="1:13" s="8" customFormat="1" ht="15" customHeight="1" x14ac:dyDescent="0.2">
      <c r="A29" s="65" t="s">
        <v>32</v>
      </c>
      <c r="B29" s="217">
        <f>Startplan!F30</f>
        <v>0</v>
      </c>
      <c r="C29" s="193"/>
      <c r="D29" s="193">
        <f t="shared" si="2"/>
        <v>0</v>
      </c>
      <c r="E29" s="252"/>
      <c r="F29" s="258"/>
      <c r="G29" s="236"/>
      <c r="I29" s="241">
        <f>E32+0.4</f>
        <v>0.4</v>
      </c>
      <c r="J29" s="241"/>
      <c r="K29" s="326">
        <v>26</v>
      </c>
      <c r="L29" s="196"/>
    </row>
    <row r="30" spans="1:13" s="8" customFormat="1" x14ac:dyDescent="0.2">
      <c r="A30" s="65" t="s">
        <v>31</v>
      </c>
      <c r="B30" s="217">
        <f>Startplan!E33</f>
        <v>0</v>
      </c>
      <c r="C30" s="193"/>
      <c r="D30" s="193">
        <f t="shared" si="2"/>
        <v>0</v>
      </c>
      <c r="E30" s="253"/>
      <c r="F30" s="258"/>
      <c r="G30" s="236"/>
      <c r="I30" s="241">
        <f>E32+0.3</f>
        <v>0.3</v>
      </c>
      <c r="J30" s="241"/>
      <c r="K30" s="326">
        <v>27</v>
      </c>
      <c r="L30" s="196"/>
    </row>
    <row r="31" spans="1:13" s="8" customFormat="1" ht="15.75" thickBot="1" x14ac:dyDescent="0.25">
      <c r="A31" s="65" t="s">
        <v>33</v>
      </c>
      <c r="B31" s="217">
        <f>Startplan!D36</f>
        <v>0</v>
      </c>
      <c r="C31" s="193"/>
      <c r="D31" s="193">
        <f t="shared" si="2"/>
        <v>0</v>
      </c>
      <c r="E31" s="253"/>
      <c r="F31" s="258"/>
      <c r="G31" s="236"/>
      <c r="I31" s="241">
        <f>E32+0.2</f>
        <v>0.2</v>
      </c>
      <c r="J31" s="241"/>
      <c r="K31" s="326">
        <v>28</v>
      </c>
      <c r="L31" s="196"/>
    </row>
    <row r="32" spans="1:13" s="8" customFormat="1" ht="18" customHeight="1" thickBot="1" x14ac:dyDescent="0.25">
      <c r="A32" s="255"/>
      <c r="B32" s="359" t="s">
        <v>11</v>
      </c>
      <c r="C32" s="66">
        <f>SUM(C26:C31)</f>
        <v>0</v>
      </c>
      <c r="D32" s="66">
        <f>SUM(D26:D31)</f>
        <v>0</v>
      </c>
      <c r="E32" s="66">
        <f>SUM(E26:E31)</f>
        <v>0</v>
      </c>
      <c r="F32" s="256">
        <f>IF(COUNT(E26:E31)&gt;0,AVERAGE(E26:E31),0)</f>
        <v>0</v>
      </c>
      <c r="G32" s="236"/>
      <c r="H32" s="236"/>
      <c r="I32" s="241">
        <f>E32+0.1</f>
        <v>0.1</v>
      </c>
      <c r="J32" s="241"/>
      <c r="K32" s="326">
        <v>29</v>
      </c>
    </row>
    <row r="33" spans="1:13" s="8" customFormat="1" ht="15" customHeight="1" thickBot="1" x14ac:dyDescent="0.25">
      <c r="A33" s="67"/>
      <c r="B33" s="68"/>
      <c r="C33" s="69"/>
      <c r="D33" s="69"/>
      <c r="E33" s="69"/>
      <c r="F33" s="68"/>
      <c r="G33" s="236"/>
      <c r="H33" s="236"/>
      <c r="I33" s="259">
        <f>E32</f>
        <v>0</v>
      </c>
      <c r="J33" s="259"/>
      <c r="K33" s="328">
        <v>30</v>
      </c>
    </row>
    <row r="34" spans="1:13" s="8" customFormat="1" ht="24" thickBot="1" x14ac:dyDescent="0.25">
      <c r="A34" s="476"/>
      <c r="B34" s="477" t="str">
        <f>Startplan!F20</f>
        <v>MIX</v>
      </c>
      <c r="C34" s="478"/>
      <c r="D34" s="479"/>
      <c r="E34" s="480"/>
      <c r="F34" s="481"/>
      <c r="G34" s="236"/>
      <c r="H34" s="236"/>
      <c r="I34" s="260">
        <f>E42+0.9</f>
        <v>0.9</v>
      </c>
      <c r="J34" s="260"/>
      <c r="K34" s="326">
        <v>31</v>
      </c>
    </row>
    <row r="35" spans="1:13" s="8" customFormat="1" ht="15" customHeight="1" thickBot="1" x14ac:dyDescent="0.25">
      <c r="A35" s="254" t="s">
        <v>35</v>
      </c>
      <c r="B35" s="245" t="s">
        <v>25</v>
      </c>
      <c r="C35" s="246" t="s">
        <v>23</v>
      </c>
      <c r="D35" s="246" t="s">
        <v>24</v>
      </c>
      <c r="E35" s="246" t="s">
        <v>11</v>
      </c>
      <c r="F35" s="247" t="s">
        <v>68</v>
      </c>
      <c r="G35" s="236"/>
      <c r="H35" s="236"/>
      <c r="I35" s="241">
        <f>E42+0.8</f>
        <v>0.8</v>
      </c>
      <c r="J35" s="241"/>
      <c r="K35" s="326">
        <v>32</v>
      </c>
      <c r="L35" s="71"/>
      <c r="M35" s="71"/>
    </row>
    <row r="36" spans="1:13" s="8" customFormat="1" ht="15" customHeight="1" x14ac:dyDescent="0.2">
      <c r="A36" s="65" t="s">
        <v>32</v>
      </c>
      <c r="B36" s="243">
        <f>Startplan!F21</f>
        <v>0</v>
      </c>
      <c r="C36" s="244"/>
      <c r="D36" s="244">
        <f t="shared" ref="D36:D41" si="3">SUM(E36-C36)</f>
        <v>0</v>
      </c>
      <c r="E36" s="251"/>
      <c r="F36" s="257"/>
      <c r="G36" s="236"/>
      <c r="H36" s="236"/>
      <c r="I36" s="241">
        <f>E42+0.7</f>
        <v>0.7</v>
      </c>
      <c r="J36" s="241"/>
      <c r="K36" s="326">
        <v>33</v>
      </c>
      <c r="L36" s="196"/>
      <c r="M36" s="196"/>
    </row>
    <row r="37" spans="1:13" s="8" customFormat="1" ht="15" customHeight="1" x14ac:dyDescent="0.2">
      <c r="A37" s="242" t="s">
        <v>31</v>
      </c>
      <c r="B37" s="243">
        <f>Startplan!E24</f>
        <v>0</v>
      </c>
      <c r="C37" s="244"/>
      <c r="D37" s="244">
        <f t="shared" si="3"/>
        <v>0</v>
      </c>
      <c r="E37" s="251"/>
      <c r="F37" s="257"/>
      <c r="G37" s="236"/>
      <c r="H37" s="236"/>
      <c r="I37" s="241">
        <f>E42+0.6</f>
        <v>0.6</v>
      </c>
      <c r="J37" s="241"/>
      <c r="K37" s="326">
        <v>34</v>
      </c>
      <c r="L37" s="196"/>
      <c r="M37" s="196"/>
    </row>
    <row r="38" spans="1:13" s="8" customFormat="1" ht="15" customHeight="1" x14ac:dyDescent="0.2">
      <c r="A38" s="65" t="s">
        <v>33</v>
      </c>
      <c r="B38" s="217">
        <f>Startplan!D27</f>
        <v>0</v>
      </c>
      <c r="C38" s="193"/>
      <c r="D38" s="193">
        <f t="shared" si="3"/>
        <v>0</v>
      </c>
      <c r="E38" s="252"/>
      <c r="F38" s="258"/>
      <c r="G38" s="236"/>
      <c r="H38" s="236"/>
      <c r="I38" s="241">
        <f>E42+0.5</f>
        <v>0.5</v>
      </c>
      <c r="J38" s="241"/>
      <c r="K38" s="326">
        <v>35</v>
      </c>
      <c r="L38" s="196"/>
      <c r="M38" s="196"/>
    </row>
    <row r="39" spans="1:13" s="8" customFormat="1" ht="15" customHeight="1" x14ac:dyDescent="0.2">
      <c r="A39" s="65" t="s">
        <v>34</v>
      </c>
      <c r="B39" s="217">
        <f>Startplan!C30</f>
        <v>0</v>
      </c>
      <c r="C39" s="193"/>
      <c r="D39" s="193">
        <f t="shared" si="3"/>
        <v>0</v>
      </c>
      <c r="E39" s="252"/>
      <c r="F39" s="258"/>
      <c r="G39" s="236"/>
      <c r="H39" s="236"/>
      <c r="I39" s="241">
        <f>E42+0.4</f>
        <v>0.4</v>
      </c>
      <c r="J39" s="241"/>
      <c r="K39" s="326">
        <v>36</v>
      </c>
      <c r="L39" s="196"/>
      <c r="M39" s="196"/>
    </row>
    <row r="40" spans="1:13" s="8" customFormat="1" x14ac:dyDescent="0.2">
      <c r="A40" s="65" t="s">
        <v>32</v>
      </c>
      <c r="B40" s="217">
        <f>Startplan!F33</f>
        <v>0</v>
      </c>
      <c r="C40" s="193"/>
      <c r="D40" s="193">
        <f t="shared" si="3"/>
        <v>0</v>
      </c>
      <c r="E40" s="253"/>
      <c r="F40" s="258"/>
      <c r="G40" s="236"/>
      <c r="H40" s="236"/>
      <c r="I40" s="241">
        <f>E42+0.3</f>
        <v>0.3</v>
      </c>
      <c r="J40" s="241"/>
      <c r="K40" s="326">
        <v>37</v>
      </c>
      <c r="L40" s="196"/>
      <c r="M40" s="196"/>
    </row>
    <row r="41" spans="1:13" s="8" customFormat="1" ht="15.75" thickBot="1" x14ac:dyDescent="0.25">
      <c r="A41" s="65" t="s">
        <v>31</v>
      </c>
      <c r="B41" s="217">
        <f>Startplan!E36</f>
        <v>0</v>
      </c>
      <c r="C41" s="193"/>
      <c r="D41" s="193">
        <f t="shared" si="3"/>
        <v>0</v>
      </c>
      <c r="E41" s="253"/>
      <c r="F41" s="258"/>
      <c r="G41" s="236"/>
      <c r="H41" s="236"/>
      <c r="I41" s="241">
        <f>E42+0.2</f>
        <v>0.2</v>
      </c>
      <c r="J41" s="241"/>
      <c r="K41" s="326">
        <v>38</v>
      </c>
      <c r="L41" s="196"/>
      <c r="M41" s="196"/>
    </row>
    <row r="42" spans="1:13" s="8" customFormat="1" ht="18" customHeight="1" thickBot="1" x14ac:dyDescent="0.25">
      <c r="A42" s="255"/>
      <c r="B42" s="359" t="s">
        <v>11</v>
      </c>
      <c r="C42" s="66">
        <f>SUM(C36:C41)</f>
        <v>0</v>
      </c>
      <c r="D42" s="66">
        <f>SUM(D36:D41)</f>
        <v>0</v>
      </c>
      <c r="E42" s="66">
        <f>SUM(E36:E41)</f>
        <v>0</v>
      </c>
      <c r="F42" s="256">
        <f>IF(COUNT(E36:E41)&gt;0,AVERAGE(E36:E41),0)</f>
        <v>0</v>
      </c>
      <c r="G42" s="236"/>
      <c r="H42" s="236"/>
      <c r="I42" s="241">
        <f>E42+0.1</f>
        <v>0.1</v>
      </c>
      <c r="J42" s="241"/>
      <c r="K42" s="326">
        <v>39</v>
      </c>
    </row>
    <row r="43" spans="1:13" s="8" customFormat="1" ht="15" customHeight="1" thickBot="1" x14ac:dyDescent="0.25">
      <c r="A43" s="67"/>
      <c r="B43" s="68"/>
      <c r="C43" s="69"/>
      <c r="D43" s="69"/>
      <c r="E43" s="69"/>
      <c r="F43" s="68"/>
      <c r="G43" s="236"/>
      <c r="H43" s="236"/>
      <c r="I43" s="259">
        <f>E42</f>
        <v>0</v>
      </c>
      <c r="J43" s="259"/>
      <c r="K43" s="328">
        <v>40</v>
      </c>
    </row>
    <row r="44" spans="1:13" s="87" customFormat="1" ht="18" customHeight="1" x14ac:dyDescent="0.2">
      <c r="A44" s="303"/>
      <c r="B44" s="303"/>
      <c r="C44" s="239"/>
      <c r="D44" s="239"/>
      <c r="E44" s="239"/>
      <c r="F44" s="311"/>
      <c r="G44" s="98"/>
      <c r="H44" s="98"/>
      <c r="I44" s="305"/>
      <c r="J44" s="305"/>
      <c r="K44" s="99"/>
    </row>
    <row r="45" spans="1:13" s="87" customFormat="1" ht="15" customHeight="1" x14ac:dyDescent="0.2">
      <c r="A45" s="302"/>
      <c r="B45" s="303"/>
      <c r="C45" s="304"/>
      <c r="D45" s="304"/>
      <c r="E45" s="304"/>
      <c r="F45" s="303"/>
      <c r="G45" s="98"/>
      <c r="H45" s="98"/>
      <c r="I45" s="295"/>
      <c r="J45" s="295"/>
      <c r="K45" s="99"/>
    </row>
    <row r="46" spans="1:13" s="87" customFormat="1" ht="19.5" customHeight="1" x14ac:dyDescent="0.2">
      <c r="A46" s="296"/>
      <c r="B46" s="312"/>
      <c r="C46" s="298"/>
      <c r="D46" s="299"/>
      <c r="E46" s="300"/>
      <c r="F46" s="301"/>
      <c r="G46" s="98"/>
      <c r="H46" s="98"/>
      <c r="I46" s="295"/>
      <c r="J46" s="295"/>
      <c r="K46" s="99"/>
    </row>
    <row r="47" spans="1:13" s="87" customFormat="1" ht="15" customHeight="1" x14ac:dyDescent="0.2">
      <c r="A47" s="302"/>
      <c r="B47" s="303"/>
      <c r="C47" s="304"/>
      <c r="D47" s="304"/>
      <c r="E47" s="304"/>
      <c r="F47" s="304"/>
      <c r="G47" s="98"/>
      <c r="H47" s="98"/>
      <c r="I47" s="305"/>
      <c r="J47" s="305"/>
      <c r="K47" s="99"/>
    </row>
    <row r="48" spans="1:13" s="87" customFormat="1" ht="15" customHeight="1" x14ac:dyDescent="0.2">
      <c r="A48" s="302"/>
      <c r="H48" s="98"/>
      <c r="I48" s="305"/>
      <c r="J48" s="305"/>
      <c r="K48" s="99"/>
      <c r="L48" s="293"/>
      <c r="M48" s="293"/>
    </row>
    <row r="49" spans="1:13" s="87" customFormat="1" ht="15" customHeight="1" x14ac:dyDescent="0.2">
      <c r="A49" s="302"/>
      <c r="H49" s="98"/>
      <c r="I49" s="305"/>
      <c r="J49" s="305"/>
      <c r="K49" s="99"/>
      <c r="L49" s="293"/>
      <c r="M49" s="293"/>
    </row>
    <row r="50" spans="1:13" s="87" customFormat="1" ht="15" customHeight="1" x14ac:dyDescent="0.2">
      <c r="A50" s="302"/>
      <c r="H50" s="98"/>
      <c r="I50" s="305"/>
      <c r="J50" s="305"/>
      <c r="K50" s="99"/>
      <c r="L50" s="293"/>
      <c r="M50" s="293"/>
    </row>
    <row r="51" spans="1:13" s="87" customFormat="1" ht="15" customHeight="1" x14ac:dyDescent="0.2">
      <c r="A51" s="302"/>
      <c r="B51" s="306"/>
      <c r="C51" s="293"/>
      <c r="D51" s="293"/>
      <c r="E51" s="293"/>
      <c r="F51" s="307"/>
      <c r="G51" s="98"/>
      <c r="H51" s="98"/>
      <c r="I51" s="305"/>
      <c r="J51" s="305"/>
      <c r="K51" s="99"/>
      <c r="L51" s="293"/>
      <c r="M51" s="293"/>
    </row>
    <row r="52" spans="1:13" s="87" customFormat="1" ht="15" customHeight="1" x14ac:dyDescent="0.2">
      <c r="A52" s="302"/>
      <c r="B52" s="306"/>
      <c r="C52" s="293"/>
      <c r="D52" s="293"/>
      <c r="E52" s="293"/>
      <c r="F52" s="307"/>
      <c r="G52" s="98"/>
      <c r="H52" s="98"/>
      <c r="I52" s="305"/>
      <c r="J52" s="305"/>
      <c r="K52" s="99"/>
      <c r="L52" s="293"/>
      <c r="M52" s="293"/>
    </row>
    <row r="53" spans="1:13" s="87" customFormat="1" ht="15" customHeight="1" x14ac:dyDescent="0.2">
      <c r="A53" s="302"/>
      <c r="B53" s="306"/>
      <c r="C53" s="293"/>
      <c r="D53" s="293"/>
      <c r="E53" s="293"/>
      <c r="F53" s="307"/>
      <c r="G53" s="98"/>
      <c r="H53" s="98"/>
      <c r="I53" s="305"/>
      <c r="J53" s="305"/>
      <c r="K53" s="99"/>
      <c r="L53" s="293"/>
      <c r="M53" s="293"/>
    </row>
    <row r="54" spans="1:13" s="87" customFormat="1" ht="15" customHeight="1" x14ac:dyDescent="0.2">
      <c r="A54" s="309"/>
      <c r="B54" s="308"/>
      <c r="C54" s="293"/>
      <c r="D54" s="293"/>
      <c r="E54" s="293"/>
      <c r="F54" s="307"/>
      <c r="G54" s="98"/>
      <c r="H54" s="98"/>
      <c r="I54" s="305"/>
      <c r="J54" s="305"/>
      <c r="K54" s="99"/>
    </row>
    <row r="55" spans="1:13" s="87" customFormat="1" ht="18" customHeight="1" x14ac:dyDescent="0.2">
      <c r="A55" s="310"/>
      <c r="B55" s="303"/>
      <c r="C55" s="239"/>
      <c r="D55" s="239"/>
      <c r="E55" s="239"/>
      <c r="F55" s="311"/>
      <c r="G55" s="98"/>
      <c r="H55" s="98"/>
      <c r="I55" s="305"/>
      <c r="J55" s="305"/>
      <c r="K55" s="99"/>
    </row>
    <row r="56" spans="1:13" s="87" customFormat="1" ht="18" customHeight="1" x14ac:dyDescent="0.2">
      <c r="A56" s="303"/>
      <c r="B56" s="303"/>
      <c r="C56" s="239"/>
      <c r="D56" s="239"/>
      <c r="E56" s="239"/>
      <c r="F56" s="311"/>
      <c r="G56" s="98"/>
      <c r="H56" s="98"/>
      <c r="I56" s="305"/>
      <c r="J56" s="305"/>
      <c r="K56" s="99"/>
    </row>
    <row r="57" spans="1:13" s="87" customFormat="1" ht="15" customHeight="1" x14ac:dyDescent="0.2">
      <c r="A57" s="302"/>
      <c r="B57" s="303"/>
      <c r="C57" s="304"/>
      <c r="D57" s="304"/>
      <c r="E57" s="304"/>
      <c r="F57" s="303"/>
      <c r="G57" s="98"/>
      <c r="H57" s="98"/>
      <c r="I57" s="295"/>
      <c r="J57" s="295"/>
      <c r="K57" s="99"/>
    </row>
    <row r="58" spans="1:13" s="87" customFormat="1" ht="20.100000000000001" customHeight="1" x14ac:dyDescent="0.2">
      <c r="A58" s="313"/>
      <c r="B58" s="312"/>
      <c r="C58" s="298"/>
      <c r="D58" s="299"/>
      <c r="E58" s="300"/>
      <c r="F58" s="301"/>
      <c r="G58" s="98"/>
      <c r="H58" s="98"/>
      <c r="I58" s="295"/>
      <c r="J58" s="295"/>
      <c r="K58" s="99"/>
    </row>
    <row r="59" spans="1:13" s="87" customFormat="1" ht="15" customHeight="1" x14ac:dyDescent="0.2">
      <c r="A59" s="302"/>
      <c r="B59" s="303"/>
      <c r="C59" s="304"/>
      <c r="D59" s="304"/>
      <c r="E59" s="304"/>
      <c r="F59" s="304"/>
      <c r="G59" s="98"/>
      <c r="H59" s="98"/>
      <c r="I59" s="305"/>
      <c r="J59" s="305"/>
      <c r="K59" s="99"/>
    </row>
    <row r="60" spans="1:13" s="87" customFormat="1" ht="15" customHeight="1" x14ac:dyDescent="0.2">
      <c r="A60" s="302"/>
      <c r="H60" s="98"/>
      <c r="I60" s="305"/>
      <c r="J60" s="305"/>
      <c r="K60" s="99"/>
      <c r="L60" s="293"/>
      <c r="M60" s="293"/>
    </row>
    <row r="61" spans="1:13" s="87" customFormat="1" ht="15" customHeight="1" x14ac:dyDescent="0.2">
      <c r="A61" s="302"/>
      <c r="H61" s="98"/>
      <c r="I61" s="305"/>
      <c r="J61" s="305"/>
      <c r="K61" s="99"/>
      <c r="L61" s="293"/>
      <c r="M61" s="293"/>
    </row>
    <row r="62" spans="1:13" s="87" customFormat="1" ht="15" customHeight="1" x14ac:dyDescent="0.2">
      <c r="A62" s="302"/>
      <c r="H62" s="98"/>
      <c r="I62" s="305"/>
      <c r="J62" s="305"/>
      <c r="K62" s="99"/>
      <c r="L62" s="293"/>
      <c r="M62" s="293"/>
    </row>
    <row r="63" spans="1:13" s="87" customFormat="1" ht="15" customHeight="1" x14ac:dyDescent="0.2">
      <c r="A63" s="302"/>
      <c r="B63" s="306"/>
      <c r="C63" s="293"/>
      <c r="D63" s="293"/>
      <c r="E63" s="293"/>
      <c r="F63" s="307"/>
      <c r="G63" s="98"/>
      <c r="H63" s="98"/>
      <c r="I63" s="305"/>
      <c r="J63" s="305"/>
      <c r="K63" s="99"/>
      <c r="L63" s="293"/>
      <c r="M63" s="293"/>
    </row>
    <row r="64" spans="1:13" s="87" customFormat="1" ht="15" customHeight="1" x14ac:dyDescent="0.2">
      <c r="A64" s="302"/>
      <c r="B64" s="306"/>
      <c r="C64" s="293"/>
      <c r="D64" s="293"/>
      <c r="E64" s="293"/>
      <c r="F64" s="307"/>
      <c r="G64" s="98"/>
      <c r="H64" s="98"/>
      <c r="I64" s="305"/>
      <c r="J64" s="305"/>
      <c r="K64" s="99"/>
      <c r="L64" s="293"/>
      <c r="M64" s="293"/>
    </row>
    <row r="65" spans="1:13" s="87" customFormat="1" ht="15" customHeight="1" x14ac:dyDescent="0.2">
      <c r="A65" s="302"/>
      <c r="B65" s="306"/>
      <c r="C65" s="293"/>
      <c r="D65" s="293"/>
      <c r="E65" s="293"/>
      <c r="F65" s="307"/>
      <c r="G65" s="98"/>
      <c r="H65" s="98"/>
      <c r="I65" s="305"/>
      <c r="J65" s="305"/>
      <c r="K65" s="99"/>
      <c r="L65" s="293"/>
      <c r="M65" s="293"/>
    </row>
    <row r="66" spans="1:13" s="87" customFormat="1" ht="15" customHeight="1" x14ac:dyDescent="0.2">
      <c r="A66" s="309"/>
      <c r="B66" s="308"/>
      <c r="C66" s="293"/>
      <c r="D66" s="293"/>
      <c r="E66" s="293"/>
      <c r="F66" s="307"/>
      <c r="G66" s="98"/>
      <c r="H66" s="98"/>
      <c r="I66" s="305"/>
      <c r="J66" s="305"/>
      <c r="K66" s="99"/>
    </row>
    <row r="67" spans="1:13" s="87" customFormat="1" ht="18" customHeight="1" x14ac:dyDescent="0.2">
      <c r="A67" s="310"/>
      <c r="B67" s="303"/>
      <c r="C67" s="239"/>
      <c r="D67" s="239"/>
      <c r="E67" s="239"/>
      <c r="F67" s="311"/>
      <c r="G67" s="98"/>
      <c r="H67" s="98"/>
      <c r="I67" s="305"/>
      <c r="J67" s="305"/>
      <c r="K67" s="99"/>
    </row>
    <row r="68" spans="1:13" s="87" customFormat="1" ht="18" customHeight="1" x14ac:dyDescent="0.2">
      <c r="A68" s="303"/>
      <c r="B68" s="303"/>
      <c r="C68" s="239"/>
      <c r="D68" s="239"/>
      <c r="E68" s="239"/>
      <c r="F68" s="311"/>
      <c r="G68" s="98"/>
      <c r="H68" s="98"/>
      <c r="I68" s="305"/>
      <c r="J68" s="305"/>
      <c r="K68" s="99"/>
    </row>
    <row r="69" spans="1:13" s="87" customFormat="1" ht="15" customHeight="1" x14ac:dyDescent="0.2">
      <c r="A69" s="302"/>
      <c r="B69" s="303"/>
      <c r="C69" s="304"/>
      <c r="D69" s="304"/>
      <c r="E69" s="304"/>
      <c r="F69" s="303"/>
      <c r="G69" s="98"/>
      <c r="H69" s="98"/>
      <c r="I69" s="295"/>
      <c r="J69" s="295"/>
      <c r="K69" s="99"/>
    </row>
    <row r="70" spans="1:13" s="87" customFormat="1" ht="20.100000000000001" customHeight="1" x14ac:dyDescent="0.2">
      <c r="A70" s="296"/>
      <c r="B70" s="297"/>
      <c r="C70" s="298"/>
      <c r="D70" s="299"/>
      <c r="E70" s="300"/>
      <c r="F70" s="301"/>
      <c r="G70" s="98"/>
      <c r="H70" s="98"/>
      <c r="I70" s="295"/>
      <c r="J70" s="295"/>
      <c r="K70" s="99"/>
    </row>
    <row r="71" spans="1:13" s="87" customFormat="1" ht="15" customHeight="1" x14ac:dyDescent="0.2">
      <c r="A71" s="302"/>
      <c r="B71" s="303"/>
      <c r="C71" s="304"/>
      <c r="D71" s="304"/>
      <c r="E71" s="304"/>
      <c r="F71" s="304"/>
      <c r="G71" s="98"/>
      <c r="H71" s="98"/>
      <c r="I71" s="305"/>
      <c r="J71" s="305"/>
      <c r="K71" s="99"/>
    </row>
    <row r="72" spans="1:13" s="87" customFormat="1" ht="15" customHeight="1" x14ac:dyDescent="0.2">
      <c r="A72" s="302"/>
      <c r="H72" s="98"/>
      <c r="I72" s="305"/>
      <c r="J72" s="305"/>
      <c r="K72" s="99"/>
      <c r="L72" s="293"/>
      <c r="M72" s="293"/>
    </row>
    <row r="73" spans="1:13" s="87" customFormat="1" ht="15" customHeight="1" x14ac:dyDescent="0.2">
      <c r="A73" s="302"/>
      <c r="H73" s="98"/>
      <c r="I73" s="305"/>
      <c r="J73" s="305"/>
      <c r="K73" s="99"/>
      <c r="L73" s="293"/>
      <c r="M73" s="293"/>
    </row>
    <row r="74" spans="1:13" s="87" customFormat="1" ht="15" customHeight="1" x14ac:dyDescent="0.2">
      <c r="A74" s="302"/>
      <c r="H74" s="98"/>
      <c r="I74" s="305"/>
      <c r="J74" s="305"/>
      <c r="K74" s="99"/>
      <c r="L74" s="293"/>
      <c r="M74" s="293"/>
    </row>
    <row r="75" spans="1:13" s="87" customFormat="1" ht="15" customHeight="1" x14ac:dyDescent="0.2">
      <c r="A75" s="302"/>
      <c r="H75" s="98"/>
      <c r="I75" s="305"/>
      <c r="J75" s="305"/>
      <c r="K75" s="99"/>
      <c r="L75" s="293"/>
      <c r="M75" s="293"/>
    </row>
    <row r="76" spans="1:13" s="87" customFormat="1" ht="15" customHeight="1" x14ac:dyDescent="0.2">
      <c r="A76" s="302"/>
      <c r="B76" s="306"/>
      <c r="C76" s="293"/>
      <c r="D76" s="293"/>
      <c r="E76" s="293"/>
      <c r="F76" s="307"/>
      <c r="G76" s="98"/>
      <c r="H76" s="98"/>
      <c r="I76" s="305"/>
      <c r="J76" s="305"/>
      <c r="K76" s="99"/>
      <c r="L76" s="293"/>
      <c r="M76" s="293"/>
    </row>
    <row r="77" spans="1:13" s="87" customFormat="1" ht="15" customHeight="1" x14ac:dyDescent="0.2">
      <c r="A77" s="302"/>
      <c r="B77" s="306"/>
      <c r="C77" s="293"/>
      <c r="D77" s="293"/>
      <c r="E77" s="293"/>
      <c r="F77" s="307"/>
      <c r="G77" s="98"/>
      <c r="H77" s="98"/>
      <c r="I77" s="305"/>
      <c r="J77" s="305"/>
      <c r="K77" s="99"/>
      <c r="L77" s="293"/>
      <c r="M77" s="293"/>
    </row>
    <row r="78" spans="1:13" s="87" customFormat="1" ht="15" customHeight="1" x14ac:dyDescent="0.2">
      <c r="A78" s="309"/>
      <c r="B78" s="308"/>
      <c r="C78" s="293"/>
      <c r="D78" s="293"/>
      <c r="E78" s="293"/>
      <c r="F78" s="307"/>
      <c r="G78" s="98"/>
      <c r="H78" s="98"/>
      <c r="I78" s="305"/>
      <c r="J78" s="305"/>
      <c r="K78" s="99"/>
    </row>
    <row r="79" spans="1:13" s="87" customFormat="1" ht="18" customHeight="1" x14ac:dyDescent="0.2">
      <c r="A79" s="310"/>
      <c r="B79" s="303"/>
      <c r="C79" s="239"/>
      <c r="D79" s="239"/>
      <c r="E79" s="239"/>
      <c r="F79" s="311"/>
      <c r="G79" s="98"/>
      <c r="H79" s="98"/>
      <c r="I79" s="305"/>
      <c r="J79" s="305"/>
      <c r="K79" s="99"/>
    </row>
    <row r="80" spans="1:13" s="87" customFormat="1" ht="18" customHeight="1" x14ac:dyDescent="0.2">
      <c r="A80" s="303"/>
      <c r="B80" s="303"/>
      <c r="C80" s="239"/>
      <c r="D80" s="239"/>
      <c r="E80" s="239"/>
      <c r="F80" s="311"/>
      <c r="G80" s="98"/>
      <c r="H80" s="98"/>
      <c r="I80" s="305"/>
      <c r="J80" s="305"/>
      <c r="K80" s="99"/>
    </row>
    <row r="81" spans="1:11" s="89" customFormat="1" ht="15" customHeight="1" x14ac:dyDescent="0.2">
      <c r="A81" s="294"/>
      <c r="C81" s="304"/>
      <c r="D81" s="304"/>
      <c r="E81" s="304"/>
      <c r="F81" s="303"/>
      <c r="G81" s="98"/>
      <c r="H81" s="98"/>
      <c r="I81" s="295"/>
      <c r="J81" s="295"/>
      <c r="K81" s="99"/>
    </row>
    <row r="82" spans="1:11" s="89" customFormat="1" x14ac:dyDescent="0.2">
      <c r="A82" s="294"/>
      <c r="C82" s="314"/>
      <c r="D82" s="314"/>
      <c r="E82" s="314"/>
      <c r="G82" s="315"/>
      <c r="H82" s="316"/>
      <c r="I82" s="317"/>
      <c r="J82" s="317"/>
      <c r="K82" s="318"/>
    </row>
  </sheetData>
  <mergeCells count="2">
    <mergeCell ref="A3:F3"/>
    <mergeCell ref="B1:E1"/>
  </mergeCells>
  <phoneticPr fontId="0" type="noConversion"/>
  <conditionalFormatting sqref="E4 E24 E46 E58 E70 E14 E34">
    <cfRule type="cellIs" dxfId="35" priority="12" stopIfTrue="1" operator="greaterThanOrEqual">
      <formula>400</formula>
    </cfRule>
  </conditionalFormatting>
  <conditionalFormatting sqref="C26:C31 C6:C11 C76:C78 C51:C54 C63:C66 C16:C21 C36:C41">
    <cfRule type="cellIs" dxfId="34" priority="13" stopIfTrue="1" operator="greaterThanOrEqual">
      <formula>300</formula>
    </cfRule>
  </conditionalFormatting>
  <conditionalFormatting sqref="D26:D31 D6:D11 D76:D78 D51:D54 D63:D66 D16:D21 D36:D41">
    <cfRule type="cellIs" dxfId="33" priority="14" stopIfTrue="1" operator="greaterThanOrEqual">
      <formula>150</formula>
    </cfRule>
  </conditionalFormatting>
  <conditionalFormatting sqref="C32 C12 C55 C67 C79 C22 C42">
    <cfRule type="cellIs" dxfId="32" priority="15" stopIfTrue="1" operator="greaterThanOrEqual">
      <formula>2100</formula>
    </cfRule>
  </conditionalFormatting>
  <conditionalFormatting sqref="D32 D12 D55 D67 D79 D22 D42">
    <cfRule type="cellIs" dxfId="31" priority="16" stopIfTrue="1" operator="greaterThanOrEqual">
      <formula>1050</formula>
    </cfRule>
  </conditionalFormatting>
  <conditionalFormatting sqref="E27:E31 E7:E11 E76:E78 E51:E54 E63:E66 E17:E21 E37:E41">
    <cfRule type="cellIs" dxfId="30" priority="17" stopIfTrue="1" operator="greaterThanOrEqual">
      <formula>500</formula>
    </cfRule>
    <cfRule type="cellIs" dxfId="29" priority="18" stopIfTrue="1" operator="greaterThanOrEqual">
      <formula>450</formula>
    </cfRule>
    <cfRule type="cellIs" dxfId="28" priority="19" stopIfTrue="1" operator="greaterThanOrEqual">
      <formula>400</formula>
    </cfRule>
  </conditionalFormatting>
  <conditionalFormatting sqref="C44 C56 C68 C80">
    <cfRule type="cellIs" dxfId="27" priority="20" stopIfTrue="1" operator="greaterThanOrEqual">
      <formula>1800</formula>
    </cfRule>
  </conditionalFormatting>
  <conditionalFormatting sqref="D44 D56 D68 D80">
    <cfRule type="cellIs" dxfId="26" priority="21" stopIfTrue="1" operator="greaterThanOrEqual">
      <formula>900</formula>
    </cfRule>
  </conditionalFormatting>
  <conditionalFormatting sqref="F6:F12 F76:F80 F63:F68 F51:F56 F16:F22 F44 F26:F32 F36:F42">
    <cfRule type="cellIs" dxfId="25" priority="22" stopIfTrue="1" operator="greaterThanOrEqual">
      <formula>450</formula>
    </cfRule>
    <cfRule type="cellIs" dxfId="24" priority="23" stopIfTrue="1" operator="greaterThanOrEqual">
      <formula>400</formula>
    </cfRule>
  </conditionalFormatting>
  <conditionalFormatting sqref="E32 E12 E55 E67 E79 E22 E42">
    <cfRule type="cellIs" dxfId="23" priority="24" stopIfTrue="1" operator="greaterThanOrEqual">
      <formula>3150</formula>
    </cfRule>
    <cfRule type="cellIs" dxfId="22" priority="25" stopIfTrue="1" operator="greaterThanOrEqual">
      <formula>2800</formula>
    </cfRule>
  </conditionalFormatting>
  <conditionalFormatting sqref="E44 E56 E68 E80">
    <cfRule type="cellIs" dxfId="21" priority="26" stopIfTrue="1" operator="greaterThanOrEqual">
      <formula>2700</formula>
    </cfRule>
    <cfRule type="cellIs" dxfId="20" priority="27" stopIfTrue="1" operator="greaterThanOrEqual">
      <formula>2400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scale="110" orientation="portrait" horizontalDpi="300" verticalDpi="300" r:id="rId1"/>
  <headerFooter alignWithMargins="0"/>
  <rowBreaks count="1" manualBreakCount="1">
    <brk id="3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31"/>
  <dimension ref="A1:S62"/>
  <sheetViews>
    <sheetView showZeros="0" zoomScale="70" zoomScaleNormal="70" workbookViewId="0">
      <pane ySplit="7" topLeftCell="A8" activePane="bottomLeft" state="frozen"/>
      <selection pane="bottomLeft"/>
    </sheetView>
  </sheetViews>
  <sheetFormatPr baseColWidth="10" defaultColWidth="11.42578125" defaultRowHeight="12.75" x14ac:dyDescent="0.2"/>
  <cols>
    <col min="1" max="1" width="5.7109375" style="8" customWidth="1"/>
    <col min="2" max="2" width="25.7109375" style="8" customWidth="1"/>
    <col min="3" max="3" width="15.5703125" style="347" customWidth="1"/>
    <col min="4" max="7" width="8.7109375" style="69" customWidth="1"/>
    <col min="8" max="13" width="8.7109375" style="10" customWidth="1"/>
    <col min="14" max="14" width="4.7109375" style="13" customWidth="1"/>
    <col min="15" max="15" width="8.7109375" style="13" customWidth="1"/>
    <col min="16" max="17" width="8.7109375" style="106" customWidth="1"/>
    <col min="18" max="18" width="4.7109375" style="8" customWidth="1"/>
    <col min="19" max="19" width="12.5703125" style="114" customWidth="1"/>
    <col min="20" max="16384" width="11.42578125" style="8"/>
  </cols>
  <sheetData>
    <row r="1" spans="1:19" s="4" customFormat="1" ht="30" customHeight="1" x14ac:dyDescent="0.2">
      <c r="A1" s="102"/>
      <c r="B1" s="102"/>
      <c r="C1" s="554" t="str">
        <f>Startplan!A1</f>
        <v>40. Wiener Bankenturnier</v>
      </c>
      <c r="D1" s="554"/>
      <c r="E1" s="554"/>
      <c r="F1" s="554"/>
      <c r="G1" s="554"/>
      <c r="H1" s="554"/>
      <c r="I1" s="554"/>
      <c r="J1" s="554"/>
      <c r="K1" s="545">
        <f>Startplan!F1</f>
        <v>0</v>
      </c>
      <c r="L1" s="545"/>
      <c r="M1" s="545"/>
      <c r="N1" s="17"/>
      <c r="O1" s="44"/>
      <c r="P1" s="44"/>
      <c r="Q1" s="44"/>
      <c r="S1" s="273"/>
    </row>
    <row r="3" spans="1:19" ht="30" customHeight="1" x14ac:dyDescent="0.2">
      <c r="A3" s="544" t="s">
        <v>13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93"/>
    </row>
    <row r="4" spans="1:19" ht="9.75" customHeight="1" thickBot="1" x14ac:dyDescent="0.25">
      <c r="A4" s="14"/>
      <c r="B4" s="9"/>
      <c r="C4" s="223"/>
      <c r="D4" s="158"/>
      <c r="E4" s="158"/>
      <c r="F4" s="158"/>
      <c r="G4" s="158"/>
      <c r="H4" s="12"/>
      <c r="I4" s="12"/>
      <c r="J4" s="12"/>
      <c r="K4" s="12"/>
      <c r="L4" s="12"/>
      <c r="M4" s="12"/>
      <c r="N4" s="12"/>
      <c r="O4" s="45"/>
      <c r="S4" s="274" t="s">
        <v>43</v>
      </c>
    </row>
    <row r="5" spans="1:19" ht="15.95" customHeight="1" thickTop="1" x14ac:dyDescent="0.2">
      <c r="A5" s="178"/>
      <c r="B5" s="179"/>
      <c r="C5" s="345"/>
      <c r="D5" s="555" t="s">
        <v>16</v>
      </c>
      <c r="E5" s="556"/>
      <c r="F5" s="556"/>
      <c r="G5" s="557"/>
      <c r="H5" s="551" t="s">
        <v>15</v>
      </c>
      <c r="I5" s="552"/>
      <c r="J5" s="553"/>
      <c r="K5" s="548" t="s">
        <v>14</v>
      </c>
      <c r="L5" s="549"/>
      <c r="M5" s="550"/>
      <c r="N5" s="99"/>
      <c r="O5" s="100" t="s">
        <v>36</v>
      </c>
      <c r="P5" s="546" t="s">
        <v>39</v>
      </c>
      <c r="Q5" s="547"/>
      <c r="S5" s="274" t="s">
        <v>44</v>
      </c>
    </row>
    <row r="6" spans="1:19" ht="15.95" customHeight="1" x14ac:dyDescent="0.2">
      <c r="A6" s="180" t="s">
        <v>17</v>
      </c>
      <c r="B6" s="43" t="s">
        <v>18</v>
      </c>
      <c r="C6" s="346" t="s">
        <v>19</v>
      </c>
      <c r="D6" s="159" t="s">
        <v>20</v>
      </c>
      <c r="E6" s="159" t="s">
        <v>21</v>
      </c>
      <c r="F6" s="159" t="s">
        <v>14</v>
      </c>
      <c r="G6" s="162" t="s">
        <v>26</v>
      </c>
      <c r="H6" s="19" t="s">
        <v>20</v>
      </c>
      <c r="I6" s="20" t="s">
        <v>21</v>
      </c>
      <c r="J6" s="21" t="s">
        <v>14</v>
      </c>
      <c r="K6" s="19" t="s">
        <v>20</v>
      </c>
      <c r="L6" s="20" t="s">
        <v>21</v>
      </c>
      <c r="M6" s="181" t="s">
        <v>14</v>
      </c>
      <c r="N6" s="88"/>
      <c r="O6" s="101" t="s">
        <v>37</v>
      </c>
      <c r="P6" s="91" t="s">
        <v>38</v>
      </c>
      <c r="Q6" s="105" t="s">
        <v>46</v>
      </c>
      <c r="S6" s="274" t="s">
        <v>42</v>
      </c>
    </row>
    <row r="7" spans="1:19" ht="15.95" hidden="1" customHeight="1" x14ac:dyDescent="0.2">
      <c r="A7" s="180">
        <v>0</v>
      </c>
      <c r="B7" s="43"/>
      <c r="C7" s="346"/>
      <c r="D7" s="159"/>
      <c r="E7" s="159"/>
      <c r="F7" s="160"/>
      <c r="G7" s="162"/>
      <c r="H7" s="19"/>
      <c r="I7" s="20"/>
      <c r="J7" s="21"/>
      <c r="K7" s="19"/>
      <c r="L7" s="20"/>
      <c r="M7" s="181"/>
      <c r="N7" s="88"/>
    </row>
    <row r="8" spans="1:19" s="114" customFormat="1" ht="15.95" customHeight="1" x14ac:dyDescent="0.2">
      <c r="A8" s="182">
        <f t="shared" ref="A8:A20" si="0">A7+1</f>
        <v>1</v>
      </c>
      <c r="B8" s="22" t="str">
        <f>IF(MIX!$H6="h",MIX!C6,)</f>
        <v>MARASS Siegfried</v>
      </c>
      <c r="C8" s="85" t="str">
        <f>IF(MIX!$H6="h",MIX!D6,)</f>
        <v>BA</v>
      </c>
      <c r="D8" s="23">
        <f>IF(MIX!$H6="h",MIX!E6,)</f>
        <v>291</v>
      </c>
      <c r="E8" s="23">
        <f>IF(MIX!$H6="h",MIX!F6,)</f>
        <v>124</v>
      </c>
      <c r="F8" s="23">
        <f>IF(MIX!$H6="h",MIX!G6,)</f>
        <v>415</v>
      </c>
      <c r="G8" s="24"/>
      <c r="H8" s="25"/>
      <c r="I8" s="23">
        <f t="shared" ref="I8:I15" si="1">SUM(J8-H8)</f>
        <v>0</v>
      </c>
      <c r="J8" s="24"/>
      <c r="K8" s="25">
        <f t="shared" ref="K8:K20" si="2">SUM(D8,H8)</f>
        <v>291</v>
      </c>
      <c r="L8" s="23">
        <f t="shared" ref="L8:L20" si="3">SUM(E8,I8)</f>
        <v>124</v>
      </c>
      <c r="M8" s="215">
        <f t="shared" ref="M8:M20" si="4">SUM(F8,J8)</f>
        <v>415</v>
      </c>
      <c r="N8" s="98"/>
      <c r="O8" s="24"/>
      <c r="P8" s="164"/>
      <c r="Q8" s="115"/>
      <c r="S8" s="23">
        <v>0.06</v>
      </c>
    </row>
    <row r="9" spans="1:19" s="114" customFormat="1" ht="15.95" customHeight="1" x14ac:dyDescent="0.2">
      <c r="A9" s="182">
        <f t="shared" si="0"/>
        <v>2</v>
      </c>
      <c r="B9" s="22" t="str">
        <f>IF(MIX!$H10="h",MIX!C10,)</f>
        <v>RISNAR Leopold</v>
      </c>
      <c r="C9" s="491" t="str">
        <f>IF(MIX!$H10="h",MIX!D10,)</f>
        <v>BAWAG PSK</v>
      </c>
      <c r="D9" s="23">
        <f>IF(MIX!$H10="h",MIX!E10,)</f>
        <v>301</v>
      </c>
      <c r="E9" s="23">
        <f>IF(MIX!$H10="h",MIX!F10,)</f>
        <v>105</v>
      </c>
      <c r="F9" s="23">
        <f>IF(MIX!$H10="h",MIX!G10,)</f>
        <v>406</v>
      </c>
      <c r="G9" s="24"/>
      <c r="H9" s="25"/>
      <c r="I9" s="23">
        <f t="shared" si="1"/>
        <v>0</v>
      </c>
      <c r="J9" s="24"/>
      <c r="K9" s="25">
        <f t="shared" si="2"/>
        <v>301</v>
      </c>
      <c r="L9" s="23">
        <f t="shared" si="3"/>
        <v>105</v>
      </c>
      <c r="M9" s="215">
        <f t="shared" si="4"/>
        <v>406</v>
      </c>
      <c r="N9" s="98"/>
      <c r="O9" s="24"/>
      <c r="P9" s="174"/>
      <c r="Q9" s="115"/>
      <c r="S9" s="23">
        <v>0.1</v>
      </c>
    </row>
    <row r="10" spans="1:19" s="114" customFormat="1" ht="15.95" customHeight="1" x14ac:dyDescent="0.2">
      <c r="A10" s="182">
        <f t="shared" si="0"/>
        <v>3</v>
      </c>
      <c r="B10" s="22" t="str">
        <f>IF(MIX!$H26="h",MIX!C26,)</f>
        <v>PFEIFFER Thomas</v>
      </c>
      <c r="C10" s="85" t="str">
        <f>IF(MIX!$H26="h",MIX!D26,)</f>
        <v>OeNB</v>
      </c>
      <c r="D10" s="23">
        <f>IF(MIX!$H26="h",MIX!E26,)</f>
        <v>285</v>
      </c>
      <c r="E10" s="23">
        <f>IF(MIX!$H26="h",MIX!F26,)</f>
        <v>117</v>
      </c>
      <c r="F10" s="23">
        <f>IF(MIX!$H26="h",MIX!G26,)</f>
        <v>402</v>
      </c>
      <c r="G10" s="24"/>
      <c r="H10" s="25"/>
      <c r="I10" s="23">
        <f t="shared" si="1"/>
        <v>0</v>
      </c>
      <c r="J10" s="24"/>
      <c r="K10" s="25">
        <f t="shared" si="2"/>
        <v>285</v>
      </c>
      <c r="L10" s="23">
        <f t="shared" si="3"/>
        <v>117</v>
      </c>
      <c r="M10" s="215">
        <f t="shared" si="4"/>
        <v>402</v>
      </c>
      <c r="N10" s="98"/>
      <c r="O10" s="24"/>
      <c r="P10" s="174"/>
      <c r="Q10" s="115"/>
      <c r="S10" s="23">
        <v>0.26</v>
      </c>
    </row>
    <row r="11" spans="1:19" s="167" customFormat="1" ht="15.95" customHeight="1" x14ac:dyDescent="0.2">
      <c r="A11" s="182">
        <f t="shared" si="0"/>
        <v>4</v>
      </c>
      <c r="B11" s="22" t="str">
        <f>IF(MIX!$H30="h",MIX!C30,)</f>
        <v>SEIDL Johann</v>
      </c>
      <c r="C11" s="491" t="str">
        <f>IF(MIX!$H30="h",MIX!D30,)</f>
        <v>BAWAG PSK</v>
      </c>
      <c r="D11" s="23">
        <f>IF(MIX!$H30="h",MIX!E30,)</f>
        <v>283</v>
      </c>
      <c r="E11" s="23">
        <f>IF(MIX!$H30="h",MIX!F30,)</f>
        <v>116</v>
      </c>
      <c r="F11" s="23">
        <f>IF(MIX!$H30="h",MIX!G30,)</f>
        <v>399</v>
      </c>
      <c r="G11" s="24"/>
      <c r="H11" s="25"/>
      <c r="I11" s="23">
        <f t="shared" si="1"/>
        <v>0</v>
      </c>
      <c r="J11" s="24"/>
      <c r="K11" s="25">
        <f t="shared" si="2"/>
        <v>283</v>
      </c>
      <c r="L11" s="23">
        <f t="shared" si="3"/>
        <v>116</v>
      </c>
      <c r="M11" s="215">
        <f t="shared" si="4"/>
        <v>399</v>
      </c>
      <c r="N11" s="98"/>
      <c r="O11" s="24"/>
      <c r="P11" s="174"/>
      <c r="Q11" s="115"/>
      <c r="S11" s="23">
        <v>0.3</v>
      </c>
    </row>
    <row r="12" spans="1:19" s="114" customFormat="1" ht="15.95" customHeight="1" x14ac:dyDescent="0.2">
      <c r="A12" s="182">
        <f t="shared" si="0"/>
        <v>5</v>
      </c>
      <c r="B12" s="22" t="str">
        <f>IF(MIX!$H18="h",MIX!C18,)</f>
        <v>PETERS Peter</v>
      </c>
      <c r="C12" s="85" t="str">
        <f>IF(MIX!$H18="h",MIX!D18,)</f>
        <v>OeNB</v>
      </c>
      <c r="D12" s="23">
        <f>IF(MIX!$H18="h",MIX!E18,)</f>
        <v>279</v>
      </c>
      <c r="E12" s="23">
        <f>IF(MIX!$H18="h",MIX!F18,)</f>
        <v>113</v>
      </c>
      <c r="F12" s="23">
        <f>IF(MIX!$H18="h",MIX!G18,)</f>
        <v>392</v>
      </c>
      <c r="G12" s="24"/>
      <c r="H12" s="25"/>
      <c r="I12" s="23">
        <f t="shared" si="1"/>
        <v>0</v>
      </c>
      <c r="J12" s="24"/>
      <c r="K12" s="25">
        <f t="shared" si="2"/>
        <v>279</v>
      </c>
      <c r="L12" s="23">
        <f t="shared" si="3"/>
        <v>113</v>
      </c>
      <c r="M12" s="215">
        <f t="shared" si="4"/>
        <v>392</v>
      </c>
      <c r="N12" s="98"/>
      <c r="O12" s="24"/>
      <c r="P12" s="174"/>
      <c r="Q12" s="115"/>
      <c r="S12" s="23">
        <v>0.18</v>
      </c>
    </row>
    <row r="13" spans="1:19" s="114" customFormat="1" ht="15.95" customHeight="1" x14ac:dyDescent="0.2">
      <c r="A13" s="182">
        <f t="shared" si="0"/>
        <v>6</v>
      </c>
      <c r="B13" s="22" t="str">
        <f>IF(MIX!$H14="h",MIX!C14,)</f>
        <v>WUSTINGER Herbert</v>
      </c>
      <c r="C13" s="85" t="str">
        <f>IF(MIX!$H14="h",MIX!D14,)</f>
        <v>OeNB</v>
      </c>
      <c r="D13" s="23">
        <f>IF(MIX!$H14="h",MIX!E14,)</f>
        <v>264</v>
      </c>
      <c r="E13" s="23">
        <f>IF(MIX!$H14="h",MIX!F14,)</f>
        <v>116</v>
      </c>
      <c r="F13" s="23">
        <f>IF(MIX!$H14="h",MIX!G14,)</f>
        <v>380</v>
      </c>
      <c r="G13" s="24"/>
      <c r="H13" s="25"/>
      <c r="I13" s="23">
        <f t="shared" si="1"/>
        <v>0</v>
      </c>
      <c r="J13" s="24"/>
      <c r="K13" s="25">
        <f t="shared" si="2"/>
        <v>264</v>
      </c>
      <c r="L13" s="23">
        <f t="shared" si="3"/>
        <v>116</v>
      </c>
      <c r="M13" s="215">
        <f t="shared" si="4"/>
        <v>380</v>
      </c>
      <c r="N13" s="98"/>
      <c r="O13" s="24"/>
      <c r="P13" s="174"/>
      <c r="Q13" s="115"/>
      <c r="S13" s="23">
        <v>0.14000000000000001</v>
      </c>
    </row>
    <row r="14" spans="1:19" s="114" customFormat="1" ht="15.95" customHeight="1" x14ac:dyDescent="0.2">
      <c r="A14" s="182">
        <f t="shared" si="0"/>
        <v>7</v>
      </c>
      <c r="B14" s="22" t="str">
        <f>IF(MIX!$H22="h",MIX!C22,)</f>
        <v>KEFEDER Rudi</v>
      </c>
      <c r="C14" s="85" t="str">
        <f>IF(MIX!$H22="h",MIX!D22,)</f>
        <v>OeNB</v>
      </c>
      <c r="D14" s="23">
        <f>IF(MIX!$H22="h",MIX!E22,)</f>
        <v>276</v>
      </c>
      <c r="E14" s="23">
        <f>IF(MIX!$H22="h",MIX!F22,)</f>
        <v>89</v>
      </c>
      <c r="F14" s="23">
        <f>IF(MIX!$H22="h",MIX!G22,)</f>
        <v>365</v>
      </c>
      <c r="G14" s="24"/>
      <c r="H14" s="25"/>
      <c r="I14" s="23">
        <f t="shared" si="1"/>
        <v>0</v>
      </c>
      <c r="J14" s="24"/>
      <c r="K14" s="25">
        <f t="shared" si="2"/>
        <v>276</v>
      </c>
      <c r="L14" s="23">
        <f t="shared" si="3"/>
        <v>89</v>
      </c>
      <c r="M14" s="215">
        <f t="shared" si="4"/>
        <v>365</v>
      </c>
      <c r="N14" s="98"/>
      <c r="O14" s="24"/>
      <c r="P14" s="164"/>
      <c r="Q14" s="115"/>
      <c r="S14" s="23">
        <v>0.22</v>
      </c>
    </row>
    <row r="15" spans="1:19" s="114" customFormat="1" ht="15.95" customHeight="1" thickBot="1" x14ac:dyDescent="0.25">
      <c r="A15" s="183">
        <f t="shared" si="0"/>
        <v>8</v>
      </c>
      <c r="B15" s="184">
        <f>IF(MIX!$H7="h",MIX!C7,)</f>
        <v>0</v>
      </c>
      <c r="C15" s="185">
        <f>IF(MIX!$H7="h",MIX!D7,)</f>
        <v>0</v>
      </c>
      <c r="D15" s="186">
        <f>IF(MIX!$H7="h",MIX!E7,)</f>
        <v>0</v>
      </c>
      <c r="E15" s="186">
        <f>IF(MIX!$H7="h",MIX!F7,)</f>
        <v>0</v>
      </c>
      <c r="F15" s="186">
        <f>IF(MIX!$H7="h",MIX!G7,)</f>
        <v>0</v>
      </c>
      <c r="G15" s="187"/>
      <c r="H15" s="188"/>
      <c r="I15" s="186">
        <f t="shared" si="1"/>
        <v>0</v>
      </c>
      <c r="J15" s="187"/>
      <c r="K15" s="188">
        <f t="shared" si="2"/>
        <v>0</v>
      </c>
      <c r="L15" s="186">
        <f t="shared" si="3"/>
        <v>0</v>
      </c>
      <c r="M15" s="216">
        <f t="shared" si="4"/>
        <v>0</v>
      </c>
      <c r="N15" s="98"/>
      <c r="O15" s="24"/>
      <c r="P15" s="174"/>
      <c r="Q15" s="115"/>
      <c r="S15" s="23">
        <v>7.0000000000000007E-2</v>
      </c>
    </row>
    <row r="16" spans="1:19" s="114" customFormat="1" ht="15.95" customHeight="1" thickTop="1" x14ac:dyDescent="0.2">
      <c r="A16" s="63">
        <f t="shared" si="0"/>
        <v>9</v>
      </c>
      <c r="B16" s="62">
        <f>IF(MIX!$H11="h",MIX!C11,)</f>
        <v>0</v>
      </c>
      <c r="C16" s="90">
        <f>IF(MIX!$H11="h",MIX!D11,)</f>
        <v>0</v>
      </c>
      <c r="D16" s="63">
        <f>IF(MIX!$H11="h",MIX!E11,)</f>
        <v>0</v>
      </c>
      <c r="E16" s="63">
        <f>IF(MIX!$H11="h",MIX!F11,)</f>
        <v>0</v>
      </c>
      <c r="F16" s="63">
        <f>IF(MIX!$H11="h",MIX!G11,)</f>
        <v>0</v>
      </c>
      <c r="G16" s="64"/>
      <c r="H16" s="444"/>
      <c r="I16" s="63"/>
      <c r="J16" s="64"/>
      <c r="K16" s="61">
        <f t="shared" si="2"/>
        <v>0</v>
      </c>
      <c r="L16" s="63">
        <f t="shared" si="3"/>
        <v>0</v>
      </c>
      <c r="M16" s="266">
        <f t="shared" si="4"/>
        <v>0</v>
      </c>
      <c r="N16" s="98"/>
      <c r="O16" s="24"/>
      <c r="P16" s="174"/>
      <c r="Q16" s="115"/>
      <c r="S16" s="23">
        <v>0.11</v>
      </c>
    </row>
    <row r="17" spans="1:19" s="114" customFormat="1" ht="15.95" customHeight="1" x14ac:dyDescent="0.2">
      <c r="A17" s="23">
        <f t="shared" si="0"/>
        <v>10</v>
      </c>
      <c r="B17" s="22">
        <f>IF(MIX!$H15="h",MIX!C15,)</f>
        <v>0</v>
      </c>
      <c r="C17" s="85">
        <f>IF(MIX!$H15="h",MIX!D15,)</f>
        <v>0</v>
      </c>
      <c r="D17" s="23">
        <f>IF(MIX!$H15="h",MIX!E15,)</f>
        <v>0</v>
      </c>
      <c r="E17" s="23">
        <f>IF(MIX!$H15="h",MIX!F15,)</f>
        <v>0</v>
      </c>
      <c r="F17" s="23">
        <f>IF(MIX!$H15="h",MIX!G15,)</f>
        <v>0</v>
      </c>
      <c r="G17" s="24"/>
      <c r="H17" s="25"/>
      <c r="I17" s="23">
        <f>SUM(J17-H17)</f>
        <v>0</v>
      </c>
      <c r="J17" s="24"/>
      <c r="K17" s="25">
        <f t="shared" si="2"/>
        <v>0</v>
      </c>
      <c r="L17" s="23">
        <f t="shared" si="3"/>
        <v>0</v>
      </c>
      <c r="M17" s="265">
        <f t="shared" si="4"/>
        <v>0</v>
      </c>
      <c r="N17" s="98"/>
      <c r="O17" s="24"/>
      <c r="P17" s="174"/>
      <c r="Q17" s="115"/>
      <c r="S17" s="23">
        <v>0.15</v>
      </c>
    </row>
    <row r="18" spans="1:19" s="114" customFormat="1" ht="15.95" customHeight="1" x14ac:dyDescent="0.2">
      <c r="A18" s="23">
        <f t="shared" si="0"/>
        <v>11</v>
      </c>
      <c r="B18" s="22">
        <f>IF(MIX!$H19="h",MIX!C19,)</f>
        <v>0</v>
      </c>
      <c r="C18" s="85">
        <f>IF(MIX!$H19="h",MIX!D19,)</f>
        <v>0</v>
      </c>
      <c r="D18" s="23">
        <f>IF(MIX!$H19="h",MIX!E19,)</f>
        <v>0</v>
      </c>
      <c r="E18" s="23">
        <f>IF(MIX!$H19="h",MIX!F19,)</f>
        <v>0</v>
      </c>
      <c r="F18" s="23">
        <f>IF(MIX!$H19="h",MIX!G19,)</f>
        <v>0</v>
      </c>
      <c r="G18" s="24"/>
      <c r="H18" s="25"/>
      <c r="I18" s="23">
        <f>SUM(J18-H18)</f>
        <v>0</v>
      </c>
      <c r="J18" s="24"/>
      <c r="K18" s="25">
        <f t="shared" si="2"/>
        <v>0</v>
      </c>
      <c r="L18" s="23">
        <f t="shared" si="3"/>
        <v>0</v>
      </c>
      <c r="M18" s="265">
        <f t="shared" si="4"/>
        <v>0</v>
      </c>
      <c r="N18" s="98"/>
      <c r="O18" s="24"/>
      <c r="P18" s="174"/>
      <c r="Q18" s="115"/>
      <c r="S18" s="23">
        <v>0.19</v>
      </c>
    </row>
    <row r="19" spans="1:19" s="114" customFormat="1" ht="15.95" customHeight="1" x14ac:dyDescent="0.2">
      <c r="A19" s="23">
        <f t="shared" si="0"/>
        <v>12</v>
      </c>
      <c r="B19" s="22">
        <f>IF(MIX!$H23="h",MIX!C23,)</f>
        <v>0</v>
      </c>
      <c r="C19" s="85">
        <f>IF(MIX!$H23="h",MIX!D23,)</f>
        <v>0</v>
      </c>
      <c r="D19" s="23">
        <f>IF(MIX!$H23="h",MIX!E23,)</f>
        <v>0</v>
      </c>
      <c r="E19" s="23">
        <f>IF(MIX!$H23="h",MIX!F23,)</f>
        <v>0</v>
      </c>
      <c r="F19" s="23">
        <f>IF(MIX!$H23="h",MIX!G23,)</f>
        <v>0</v>
      </c>
      <c r="G19" s="24"/>
      <c r="H19" s="25"/>
      <c r="I19" s="23">
        <f>SUM(J19-H19)</f>
        <v>0</v>
      </c>
      <c r="J19" s="24"/>
      <c r="K19" s="25">
        <f t="shared" si="2"/>
        <v>0</v>
      </c>
      <c r="L19" s="23">
        <f t="shared" si="3"/>
        <v>0</v>
      </c>
      <c r="M19" s="265">
        <f t="shared" si="4"/>
        <v>0</v>
      </c>
      <c r="N19" s="98"/>
      <c r="O19" s="24"/>
      <c r="P19" s="174"/>
      <c r="Q19" s="115"/>
      <c r="S19" s="23">
        <v>0.23</v>
      </c>
    </row>
    <row r="20" spans="1:19" s="167" customFormat="1" ht="15.95" customHeight="1" x14ac:dyDescent="0.2">
      <c r="A20" s="23">
        <f t="shared" si="0"/>
        <v>13</v>
      </c>
      <c r="B20" s="22">
        <f>IF(MIX!$H27="h",MIX!C27,)</f>
        <v>0</v>
      </c>
      <c r="C20" s="85">
        <f>IF(MIX!$H27="h",MIX!D27,)</f>
        <v>0</v>
      </c>
      <c r="D20" s="23">
        <f>IF(MIX!$H27="h",MIX!E27,)</f>
        <v>0</v>
      </c>
      <c r="E20" s="23">
        <f>IF(MIX!$H27="h",MIX!F27,)</f>
        <v>0</v>
      </c>
      <c r="F20" s="23">
        <f>IF(MIX!$H27="h",MIX!G27,)</f>
        <v>0</v>
      </c>
      <c r="G20" s="24"/>
      <c r="H20" s="25"/>
      <c r="I20" s="23">
        <f>SUM(J20-H20)</f>
        <v>0</v>
      </c>
      <c r="J20" s="24"/>
      <c r="K20" s="25">
        <f t="shared" si="2"/>
        <v>0</v>
      </c>
      <c r="L20" s="23">
        <f t="shared" si="3"/>
        <v>0</v>
      </c>
      <c r="M20" s="265">
        <f t="shared" si="4"/>
        <v>0</v>
      </c>
      <c r="N20" s="98"/>
      <c r="O20" s="24"/>
      <c r="P20" s="174"/>
      <c r="Q20" s="115"/>
      <c r="S20" s="23">
        <v>0.27</v>
      </c>
    </row>
    <row r="21" spans="1:19" s="167" customFormat="1" ht="15.95" customHeight="1" x14ac:dyDescent="0.2">
      <c r="A21" s="23">
        <f t="shared" ref="A21:A23" si="5">A20+1</f>
        <v>14</v>
      </c>
      <c r="B21" s="22">
        <f>IF(MIX!$H31="h",MIX!C31,)</f>
        <v>0</v>
      </c>
      <c r="C21" s="85">
        <f>IF(MIX!$H31="h",MIX!D31,)</f>
        <v>0</v>
      </c>
      <c r="D21" s="23">
        <f>IF(MIX!$H31="h",MIX!E31,)</f>
        <v>0</v>
      </c>
      <c r="E21" s="23">
        <f>IF(MIX!$H31="h",MIX!F31,)</f>
        <v>0</v>
      </c>
      <c r="F21" s="23">
        <f>IF(MIX!$H31="h",MIX!G31,)</f>
        <v>0</v>
      </c>
      <c r="G21" s="24"/>
      <c r="H21" s="25"/>
      <c r="I21" s="23">
        <f t="shared" ref="I21:I23" si="6">SUM(J21-H21)</f>
        <v>0</v>
      </c>
      <c r="J21" s="24"/>
      <c r="K21" s="25">
        <f t="shared" ref="K21:K23" si="7">SUM(D21,H21)</f>
        <v>0</v>
      </c>
      <c r="L21" s="23">
        <f t="shared" ref="L21:L23" si="8">SUM(E21,I21)</f>
        <v>0</v>
      </c>
      <c r="M21" s="265">
        <f t="shared" ref="M21:M23" si="9">SUM(F21,J21)</f>
        <v>0</v>
      </c>
      <c r="N21" s="98"/>
      <c r="O21" s="24"/>
      <c r="P21" s="174"/>
      <c r="Q21" s="115"/>
      <c r="S21" s="23">
        <v>0.31</v>
      </c>
    </row>
    <row r="22" spans="1:19" s="167" customFormat="1" ht="15.95" customHeight="1" x14ac:dyDescent="0.2">
      <c r="A22" s="23">
        <f t="shared" si="5"/>
        <v>15</v>
      </c>
      <c r="B22" s="22">
        <f>IF(MIX!$H34="h",MIX!C34,)</f>
        <v>0</v>
      </c>
      <c r="C22" s="85" t="str">
        <f>IF(MIX!$H34="h",MIX!D34,)</f>
        <v>MIX 7</v>
      </c>
      <c r="D22" s="23">
        <f>IF(MIX!$H34="h",MIX!E34,)</f>
        <v>0</v>
      </c>
      <c r="E22" s="23">
        <f>IF(MIX!$H34="h",MIX!F34,)</f>
        <v>0</v>
      </c>
      <c r="F22" s="23">
        <f>IF(MIX!$H34="h",MIX!G34,)</f>
        <v>0</v>
      </c>
      <c r="G22" s="24"/>
      <c r="H22" s="25"/>
      <c r="I22" s="23">
        <f t="shared" si="6"/>
        <v>0</v>
      </c>
      <c r="J22" s="24"/>
      <c r="K22" s="25">
        <f t="shared" si="7"/>
        <v>0</v>
      </c>
      <c r="L22" s="23">
        <f t="shared" si="8"/>
        <v>0</v>
      </c>
      <c r="M22" s="265">
        <f t="shared" si="9"/>
        <v>0</v>
      </c>
      <c r="N22" s="98"/>
      <c r="O22" s="24"/>
      <c r="P22" s="165"/>
      <c r="Q22" s="166"/>
      <c r="S22" s="23">
        <v>0.34</v>
      </c>
    </row>
    <row r="23" spans="1:19" s="167" customFormat="1" ht="15.95" customHeight="1" x14ac:dyDescent="0.2">
      <c r="A23" s="23">
        <f t="shared" si="5"/>
        <v>16</v>
      </c>
      <c r="B23" s="22">
        <f>IF(MIX!$H35="h",MIX!C35,)</f>
        <v>0</v>
      </c>
      <c r="C23" s="85">
        <f>IF(MIX!$H35="h",MIX!D35,)</f>
        <v>0</v>
      </c>
      <c r="D23" s="23">
        <f>IF(MIX!$H35="h",MIX!E35,)</f>
        <v>0</v>
      </c>
      <c r="E23" s="23">
        <f>IF(MIX!$H35="h",MIX!F35,)</f>
        <v>0</v>
      </c>
      <c r="F23" s="23">
        <f>IF(MIX!$H35="h",MIX!G35,)</f>
        <v>0</v>
      </c>
      <c r="G23" s="24"/>
      <c r="H23" s="25"/>
      <c r="I23" s="23">
        <f t="shared" si="6"/>
        <v>0</v>
      </c>
      <c r="J23" s="24"/>
      <c r="K23" s="25">
        <f t="shared" si="7"/>
        <v>0</v>
      </c>
      <c r="L23" s="23">
        <f t="shared" si="8"/>
        <v>0</v>
      </c>
      <c r="M23" s="265">
        <f t="shared" si="9"/>
        <v>0</v>
      </c>
      <c r="N23" s="98"/>
      <c r="O23" s="24"/>
      <c r="P23" s="354"/>
      <c r="Q23" s="173"/>
      <c r="S23" s="23">
        <v>0.35</v>
      </c>
    </row>
    <row r="24" spans="1:19" s="114" customFormat="1" ht="15.95" customHeight="1" x14ac:dyDescent="0.2">
      <c r="A24" s="23">
        <f t="shared" ref="A24:A47" si="10">A23+1</f>
        <v>17</v>
      </c>
      <c r="B24" s="22">
        <f>IF(Mannschaft!$G6="h",Mannschaft!B6,)</f>
        <v>0</v>
      </c>
      <c r="C24" s="85">
        <f>IF(Mannschaft!$G6="h",Mannschaft!B4,)</f>
        <v>0</v>
      </c>
      <c r="D24" s="23">
        <f>IF(Mannschaft!$G6="h",Mannschaft!C6,)</f>
        <v>0</v>
      </c>
      <c r="E24" s="23">
        <f>IF(Mannschaft!$G6="h",Mannschaft!D6,)</f>
        <v>0</v>
      </c>
      <c r="F24" s="23">
        <f>IF(Mannschaft!$G6="h",Mannschaft!E6,)</f>
        <v>0</v>
      </c>
      <c r="G24" s="24"/>
      <c r="H24" s="25"/>
      <c r="I24" s="23">
        <f t="shared" ref="I24:I47" si="11">SUM(J24-H24)</f>
        <v>0</v>
      </c>
      <c r="J24" s="24"/>
      <c r="K24" s="25">
        <f t="shared" ref="K24:K47" si="12">SUM(D24,H24)</f>
        <v>0</v>
      </c>
      <c r="L24" s="23">
        <f t="shared" ref="L24:L47" si="13">SUM(E24,I24)</f>
        <v>0</v>
      </c>
      <c r="M24" s="24">
        <f t="shared" ref="M24:M47" si="14">SUM(F24,J24)</f>
        <v>0</v>
      </c>
      <c r="N24" s="98"/>
      <c r="O24" s="24"/>
      <c r="P24" s="164"/>
      <c r="Q24" s="113"/>
      <c r="S24" s="23">
        <v>6</v>
      </c>
    </row>
    <row r="25" spans="1:19" s="114" customFormat="1" ht="15.95" customHeight="1" x14ac:dyDescent="0.2">
      <c r="A25" s="23">
        <f t="shared" si="10"/>
        <v>18</v>
      </c>
      <c r="B25" s="22">
        <f>IF(Mannschaft!$G7="h",Mannschaft!B7,)</f>
        <v>0</v>
      </c>
      <c r="C25" s="85">
        <f>IF(Mannschaft!$G7="h",Mannschaft!B4,)</f>
        <v>0</v>
      </c>
      <c r="D25" s="23">
        <f>IF(Mannschaft!$G7="h",Mannschaft!C7,)</f>
        <v>0</v>
      </c>
      <c r="E25" s="23">
        <f>IF(Mannschaft!$G7="h",Mannschaft!D7,)</f>
        <v>0</v>
      </c>
      <c r="F25" s="23">
        <f>IF(Mannschaft!$G7="h",Mannschaft!E7,)</f>
        <v>0</v>
      </c>
      <c r="G25" s="24"/>
      <c r="H25" s="25"/>
      <c r="I25" s="23">
        <f t="shared" si="11"/>
        <v>0</v>
      </c>
      <c r="J25" s="24"/>
      <c r="K25" s="25">
        <f t="shared" si="12"/>
        <v>0</v>
      </c>
      <c r="L25" s="23">
        <f t="shared" si="13"/>
        <v>0</v>
      </c>
      <c r="M25" s="24">
        <f t="shared" si="14"/>
        <v>0</v>
      </c>
      <c r="N25" s="98"/>
      <c r="O25" s="24"/>
      <c r="P25" s="164"/>
      <c r="Q25" s="173"/>
      <c r="S25" s="23">
        <v>7</v>
      </c>
    </row>
    <row r="26" spans="1:19" s="114" customFormat="1" ht="15.95" customHeight="1" x14ac:dyDescent="0.2">
      <c r="A26" s="23">
        <f t="shared" si="10"/>
        <v>19</v>
      </c>
      <c r="B26" s="22">
        <f>IF(Mannschaft!$G8="h",Mannschaft!B8,)</f>
        <v>0</v>
      </c>
      <c r="C26" s="85">
        <f>IF(Mannschaft!$G8="h",Mannschaft!B4,)</f>
        <v>0</v>
      </c>
      <c r="D26" s="23">
        <f>IF(Mannschaft!$G8="h",Mannschaft!C8,)</f>
        <v>0</v>
      </c>
      <c r="E26" s="23">
        <f>IF(Mannschaft!$G8="h",Mannschaft!D8,)</f>
        <v>0</v>
      </c>
      <c r="F26" s="23">
        <f>IF(Mannschaft!$G8="h",Mannschaft!E8,)</f>
        <v>0</v>
      </c>
      <c r="G26" s="24"/>
      <c r="H26" s="25"/>
      <c r="I26" s="23">
        <f t="shared" si="11"/>
        <v>0</v>
      </c>
      <c r="J26" s="24"/>
      <c r="K26" s="25">
        <f t="shared" si="12"/>
        <v>0</v>
      </c>
      <c r="L26" s="23">
        <f t="shared" si="13"/>
        <v>0</v>
      </c>
      <c r="M26" s="24">
        <f t="shared" si="14"/>
        <v>0</v>
      </c>
      <c r="N26" s="98"/>
      <c r="O26" s="24"/>
      <c r="P26" s="174"/>
      <c r="Q26" s="113"/>
      <c r="S26" s="23">
        <v>8</v>
      </c>
    </row>
    <row r="27" spans="1:19" s="114" customFormat="1" ht="15.95" customHeight="1" x14ac:dyDescent="0.2">
      <c r="A27" s="23">
        <f t="shared" si="10"/>
        <v>20</v>
      </c>
      <c r="B27" s="22">
        <f>IF(Mannschaft!$G9="h",Mannschaft!B9,)</f>
        <v>0</v>
      </c>
      <c r="C27" s="85">
        <f>IF(Mannschaft!$G9="h",Mannschaft!B4,)</f>
        <v>0</v>
      </c>
      <c r="D27" s="23">
        <f>IF(Mannschaft!$G9="h",Mannschaft!C9,)</f>
        <v>0</v>
      </c>
      <c r="E27" s="23">
        <f>IF(Mannschaft!$G9="h",Mannschaft!D9,)</f>
        <v>0</v>
      </c>
      <c r="F27" s="23">
        <f>IF(Mannschaft!$G9="h",Mannschaft!E9,)</f>
        <v>0</v>
      </c>
      <c r="G27" s="24"/>
      <c r="H27" s="25"/>
      <c r="I27" s="23">
        <f t="shared" si="11"/>
        <v>0</v>
      </c>
      <c r="J27" s="24"/>
      <c r="K27" s="25">
        <f t="shared" si="12"/>
        <v>0</v>
      </c>
      <c r="L27" s="23">
        <f t="shared" si="13"/>
        <v>0</v>
      </c>
      <c r="M27" s="24">
        <f t="shared" si="14"/>
        <v>0</v>
      </c>
      <c r="N27" s="98"/>
      <c r="O27" s="24"/>
      <c r="P27" s="164"/>
      <c r="Q27" s="173"/>
      <c r="S27" s="23">
        <v>9</v>
      </c>
    </row>
    <row r="28" spans="1:19" s="114" customFormat="1" ht="15.95" customHeight="1" x14ac:dyDescent="0.2">
      <c r="A28" s="23">
        <f t="shared" si="10"/>
        <v>21</v>
      </c>
      <c r="B28" s="22">
        <f>IF(Mannschaft!$G10="h",Mannschaft!B10,)</f>
        <v>0</v>
      </c>
      <c r="C28" s="85">
        <f>IF(Mannschaft!$G10="h",Mannschaft!B4,)</f>
        <v>0</v>
      </c>
      <c r="D28" s="23">
        <f>IF(Mannschaft!$G10="h",Mannschaft!C10,)</f>
        <v>0</v>
      </c>
      <c r="E28" s="23">
        <f>IF(Mannschaft!$G10="h",Mannschaft!D10,)</f>
        <v>0</v>
      </c>
      <c r="F28" s="23">
        <f>IF(Mannschaft!$G10="h",Mannschaft!E10,)</f>
        <v>0</v>
      </c>
      <c r="G28" s="24"/>
      <c r="H28" s="25"/>
      <c r="I28" s="23">
        <f t="shared" si="11"/>
        <v>0</v>
      </c>
      <c r="J28" s="24"/>
      <c r="K28" s="25">
        <f t="shared" si="12"/>
        <v>0</v>
      </c>
      <c r="L28" s="23">
        <f t="shared" si="13"/>
        <v>0</v>
      </c>
      <c r="M28" s="24">
        <f t="shared" si="14"/>
        <v>0</v>
      </c>
      <c r="N28" s="98"/>
      <c r="O28" s="24"/>
      <c r="P28" s="174"/>
      <c r="Q28" s="113"/>
      <c r="S28" s="23">
        <v>10</v>
      </c>
    </row>
    <row r="29" spans="1:19" s="114" customFormat="1" ht="15.95" customHeight="1" x14ac:dyDescent="0.2">
      <c r="A29" s="23">
        <f t="shared" si="10"/>
        <v>22</v>
      </c>
      <c r="B29" s="22">
        <f>IF(Mannschaft!$G11="h",Mannschaft!B11,)</f>
        <v>0</v>
      </c>
      <c r="C29" s="85">
        <f>IF(Mannschaft!$G11="h",Mannschaft!B4,)</f>
        <v>0</v>
      </c>
      <c r="D29" s="23">
        <f>IF(Mannschaft!$G11="h",Mannschaft!C11,)</f>
        <v>0</v>
      </c>
      <c r="E29" s="23">
        <f>IF(Mannschaft!$G11="h",Mannschaft!D11,)</f>
        <v>0</v>
      </c>
      <c r="F29" s="23">
        <f>IF(Mannschaft!$G11="h",Mannschaft!E11,)</f>
        <v>0</v>
      </c>
      <c r="G29" s="24"/>
      <c r="H29" s="25"/>
      <c r="I29" s="23">
        <f t="shared" si="11"/>
        <v>0</v>
      </c>
      <c r="J29" s="24"/>
      <c r="K29" s="25">
        <f t="shared" si="12"/>
        <v>0</v>
      </c>
      <c r="L29" s="23">
        <f t="shared" si="13"/>
        <v>0</v>
      </c>
      <c r="M29" s="24">
        <f t="shared" si="14"/>
        <v>0</v>
      </c>
      <c r="N29" s="98"/>
      <c r="O29" s="24"/>
      <c r="P29" s="174"/>
      <c r="Q29" s="115"/>
      <c r="S29" s="23">
        <v>11</v>
      </c>
    </row>
    <row r="30" spans="1:19" s="114" customFormat="1" ht="15.95" customHeight="1" x14ac:dyDescent="0.2">
      <c r="A30" s="23">
        <f t="shared" si="10"/>
        <v>23</v>
      </c>
      <c r="B30" s="22">
        <f>IF(Mannschaft!$G16="h",Mannschaft!B16,)</f>
        <v>0</v>
      </c>
      <c r="C30" s="85">
        <f>IF(Mannschaft!$G16="h",Mannschaft!B14,)</f>
        <v>0</v>
      </c>
      <c r="D30" s="23">
        <f>IF(Mannschaft!$G16="h",Mannschaft!C16,)</f>
        <v>0</v>
      </c>
      <c r="E30" s="23">
        <f>IF(Mannschaft!$G16="h",Mannschaft!D16,)</f>
        <v>0</v>
      </c>
      <c r="F30" s="23">
        <f>IF(Mannschaft!$G16="h",Mannschaft!E16,)</f>
        <v>0</v>
      </c>
      <c r="G30" s="24"/>
      <c r="H30" s="25"/>
      <c r="I30" s="23">
        <f t="shared" si="11"/>
        <v>0</v>
      </c>
      <c r="J30" s="24"/>
      <c r="K30" s="25">
        <f t="shared" si="12"/>
        <v>0</v>
      </c>
      <c r="L30" s="23">
        <f t="shared" si="13"/>
        <v>0</v>
      </c>
      <c r="M30" s="24">
        <f t="shared" si="14"/>
        <v>0</v>
      </c>
      <c r="N30" s="98"/>
      <c r="O30" s="24"/>
      <c r="P30" s="174"/>
      <c r="Q30" s="166"/>
      <c r="S30" s="23">
        <v>16</v>
      </c>
    </row>
    <row r="31" spans="1:19" s="114" customFormat="1" ht="15.95" customHeight="1" x14ac:dyDescent="0.2">
      <c r="A31" s="23">
        <f t="shared" si="10"/>
        <v>24</v>
      </c>
      <c r="B31" s="22">
        <f>IF(Mannschaft!$G17="h",Mannschaft!B17,)</f>
        <v>0</v>
      </c>
      <c r="C31" s="85">
        <f>IF(Mannschaft!$G17="h",Mannschaft!B14,)</f>
        <v>0</v>
      </c>
      <c r="D31" s="23">
        <f>IF(Mannschaft!$G17="h",Mannschaft!C17,)</f>
        <v>0</v>
      </c>
      <c r="E31" s="23">
        <f>IF(Mannschaft!$G17="h",Mannschaft!D17,)</f>
        <v>0</v>
      </c>
      <c r="F31" s="23">
        <f>IF(Mannschaft!$G17="h",Mannschaft!E17,)</f>
        <v>0</v>
      </c>
      <c r="G31" s="24"/>
      <c r="H31" s="25"/>
      <c r="I31" s="23">
        <f t="shared" si="11"/>
        <v>0</v>
      </c>
      <c r="J31" s="24"/>
      <c r="K31" s="25">
        <f t="shared" si="12"/>
        <v>0</v>
      </c>
      <c r="L31" s="23">
        <f t="shared" si="13"/>
        <v>0</v>
      </c>
      <c r="M31" s="24">
        <f t="shared" si="14"/>
        <v>0</v>
      </c>
      <c r="N31" s="98"/>
      <c r="O31" s="24"/>
      <c r="P31" s="164"/>
      <c r="Q31" s="113"/>
      <c r="S31" s="23">
        <v>17</v>
      </c>
    </row>
    <row r="32" spans="1:19" s="114" customFormat="1" ht="15.95" customHeight="1" x14ac:dyDescent="0.2">
      <c r="A32" s="23">
        <f t="shared" si="10"/>
        <v>25</v>
      </c>
      <c r="B32" s="22">
        <f>IF(Mannschaft!$G18="h",Mannschaft!B18,)</f>
        <v>0</v>
      </c>
      <c r="C32" s="85">
        <f>IF(Mannschaft!$G18="h",Mannschaft!B14,)</f>
        <v>0</v>
      </c>
      <c r="D32" s="23">
        <f>IF(Mannschaft!$G18="h",Mannschaft!C18,)</f>
        <v>0</v>
      </c>
      <c r="E32" s="23">
        <f>IF(Mannschaft!$G18="h",Mannschaft!D18,)</f>
        <v>0</v>
      </c>
      <c r="F32" s="23">
        <f>IF(Mannschaft!$G18="h",Mannschaft!E18,)</f>
        <v>0</v>
      </c>
      <c r="G32" s="24"/>
      <c r="H32" s="25"/>
      <c r="I32" s="23">
        <f t="shared" si="11"/>
        <v>0</v>
      </c>
      <c r="J32" s="24"/>
      <c r="K32" s="25">
        <f t="shared" si="12"/>
        <v>0</v>
      </c>
      <c r="L32" s="23">
        <f t="shared" si="13"/>
        <v>0</v>
      </c>
      <c r="M32" s="24">
        <f t="shared" si="14"/>
        <v>0</v>
      </c>
      <c r="N32" s="98"/>
      <c r="O32" s="24"/>
      <c r="P32" s="166"/>
      <c r="Q32" s="166"/>
      <c r="S32" s="23">
        <v>18</v>
      </c>
    </row>
    <row r="33" spans="1:19" s="114" customFormat="1" ht="15.95" customHeight="1" x14ac:dyDescent="0.2">
      <c r="A33" s="23">
        <f t="shared" si="10"/>
        <v>26</v>
      </c>
      <c r="B33" s="22">
        <f>IF(Mannschaft!$G19="h",Mannschaft!B19,)</f>
        <v>0</v>
      </c>
      <c r="C33" s="85">
        <f>IF(Mannschaft!$G19="h",Mannschaft!B14,)</f>
        <v>0</v>
      </c>
      <c r="D33" s="23">
        <f>IF(Mannschaft!$G19="h",Mannschaft!C19,)</f>
        <v>0</v>
      </c>
      <c r="E33" s="23">
        <f>IF(Mannschaft!$G19="h",Mannschaft!D19,)</f>
        <v>0</v>
      </c>
      <c r="F33" s="23">
        <f>IF(Mannschaft!$G19="h",Mannschaft!E19,)</f>
        <v>0</v>
      </c>
      <c r="G33" s="24"/>
      <c r="H33" s="25"/>
      <c r="I33" s="23">
        <f t="shared" si="11"/>
        <v>0</v>
      </c>
      <c r="J33" s="24"/>
      <c r="K33" s="25">
        <f t="shared" si="12"/>
        <v>0</v>
      </c>
      <c r="L33" s="23">
        <f t="shared" si="13"/>
        <v>0</v>
      </c>
      <c r="M33" s="24">
        <f t="shared" si="14"/>
        <v>0</v>
      </c>
      <c r="N33" s="98"/>
      <c r="O33" s="24"/>
      <c r="P33" s="113"/>
      <c r="Q33" s="113"/>
      <c r="S33" s="23">
        <v>19</v>
      </c>
    </row>
    <row r="34" spans="1:19" s="114" customFormat="1" ht="15.95" customHeight="1" x14ac:dyDescent="0.2">
      <c r="A34" s="23">
        <f t="shared" si="10"/>
        <v>27</v>
      </c>
      <c r="B34" s="22">
        <f>IF(Mannschaft!$G20="h",Mannschaft!B20,)</f>
        <v>0</v>
      </c>
      <c r="C34" s="85">
        <f>IF(Mannschaft!$G20="h",Mannschaft!B14,)</f>
        <v>0</v>
      </c>
      <c r="D34" s="23">
        <f>IF(Mannschaft!$G20="h",Mannschaft!C20,)</f>
        <v>0</v>
      </c>
      <c r="E34" s="23">
        <f>IF(Mannschaft!$G20="h",Mannschaft!D20,)</f>
        <v>0</v>
      </c>
      <c r="F34" s="23">
        <f>IF(Mannschaft!$G20="h",Mannschaft!E20,)</f>
        <v>0</v>
      </c>
      <c r="G34" s="24"/>
      <c r="H34" s="25"/>
      <c r="I34" s="23">
        <f t="shared" si="11"/>
        <v>0</v>
      </c>
      <c r="J34" s="24"/>
      <c r="K34" s="25">
        <f t="shared" si="12"/>
        <v>0</v>
      </c>
      <c r="L34" s="23">
        <f t="shared" si="13"/>
        <v>0</v>
      </c>
      <c r="M34" s="24">
        <f t="shared" si="14"/>
        <v>0</v>
      </c>
      <c r="N34" s="98"/>
      <c r="O34" s="24"/>
      <c r="P34" s="166"/>
      <c r="Q34" s="166"/>
      <c r="S34" s="23">
        <v>20</v>
      </c>
    </row>
    <row r="35" spans="1:19" s="114" customFormat="1" ht="15.95" customHeight="1" x14ac:dyDescent="0.2">
      <c r="A35" s="23">
        <f t="shared" si="10"/>
        <v>28</v>
      </c>
      <c r="B35" s="22">
        <f>IF(Mannschaft!$G21="h",Mannschaft!B21,)</f>
        <v>0</v>
      </c>
      <c r="C35" s="85">
        <f>IF(Mannschaft!$G21="h",Mannschaft!B14,)</f>
        <v>0</v>
      </c>
      <c r="D35" s="23">
        <f>IF(Mannschaft!$G21="h",Mannschaft!C21,)</f>
        <v>0</v>
      </c>
      <c r="E35" s="23">
        <f>IF(Mannschaft!$G21="h",Mannschaft!D21,)</f>
        <v>0</v>
      </c>
      <c r="F35" s="23">
        <f>IF(Mannschaft!$G21="h",Mannschaft!E21,)</f>
        <v>0</v>
      </c>
      <c r="G35" s="24"/>
      <c r="H35" s="25"/>
      <c r="I35" s="23">
        <f t="shared" si="11"/>
        <v>0</v>
      </c>
      <c r="J35" s="24"/>
      <c r="K35" s="25">
        <f t="shared" si="12"/>
        <v>0</v>
      </c>
      <c r="L35" s="23">
        <f t="shared" si="13"/>
        <v>0</v>
      </c>
      <c r="M35" s="24">
        <f t="shared" si="14"/>
        <v>0</v>
      </c>
      <c r="N35" s="98"/>
      <c r="O35" s="24"/>
      <c r="P35" s="113"/>
      <c r="Q35" s="113"/>
      <c r="S35" s="23">
        <v>21</v>
      </c>
    </row>
    <row r="36" spans="1:19" s="114" customFormat="1" ht="15.95" customHeight="1" x14ac:dyDescent="0.2">
      <c r="A36" s="23">
        <f t="shared" si="10"/>
        <v>29</v>
      </c>
      <c r="B36" s="22">
        <f>IF(Mannschaft!$G26="h",Mannschaft!B26,)</f>
        <v>0</v>
      </c>
      <c r="C36" s="85">
        <f>IF(Mannschaft!$G26="h",Mannschaft!B24,)</f>
        <v>0</v>
      </c>
      <c r="D36" s="23">
        <f>IF(Mannschaft!$G26="h",Mannschaft!C26,)</f>
        <v>0</v>
      </c>
      <c r="E36" s="23">
        <f>IF(Mannschaft!$G26="h",Mannschaft!D26,)</f>
        <v>0</v>
      </c>
      <c r="F36" s="23">
        <f>IF(Mannschaft!$G26="h",Mannschaft!E26,)</f>
        <v>0</v>
      </c>
      <c r="G36" s="163"/>
      <c r="H36" s="25"/>
      <c r="I36" s="23">
        <f t="shared" si="11"/>
        <v>0</v>
      </c>
      <c r="J36" s="24"/>
      <c r="K36" s="25">
        <f t="shared" si="12"/>
        <v>0</v>
      </c>
      <c r="L36" s="23">
        <f t="shared" si="13"/>
        <v>0</v>
      </c>
      <c r="M36" s="24">
        <f t="shared" si="14"/>
        <v>0</v>
      </c>
      <c r="N36" s="98"/>
      <c r="O36" s="24"/>
      <c r="P36" s="113"/>
      <c r="Q36" s="166"/>
      <c r="S36" s="23">
        <v>26</v>
      </c>
    </row>
    <row r="37" spans="1:19" s="114" customFormat="1" ht="15.95" customHeight="1" x14ac:dyDescent="0.2">
      <c r="A37" s="23">
        <f t="shared" si="10"/>
        <v>30</v>
      </c>
      <c r="B37" s="22">
        <f>IF(Mannschaft!$G27="h",Mannschaft!B27,)</f>
        <v>0</v>
      </c>
      <c r="C37" s="85">
        <f>IF(Mannschaft!$G27="h",Mannschaft!B24,)</f>
        <v>0</v>
      </c>
      <c r="D37" s="23">
        <f>IF(Mannschaft!$G27="h",Mannschaft!C27,)</f>
        <v>0</v>
      </c>
      <c r="E37" s="23">
        <f>IF(Mannschaft!$G27="h",Mannschaft!D27,)</f>
        <v>0</v>
      </c>
      <c r="F37" s="23">
        <f>IF(Mannschaft!$G27="h",Mannschaft!E27,)</f>
        <v>0</v>
      </c>
      <c r="G37" s="163"/>
      <c r="H37" s="25"/>
      <c r="I37" s="23">
        <f t="shared" si="11"/>
        <v>0</v>
      </c>
      <c r="J37" s="24"/>
      <c r="K37" s="25">
        <f t="shared" si="12"/>
        <v>0</v>
      </c>
      <c r="L37" s="23">
        <f t="shared" si="13"/>
        <v>0</v>
      </c>
      <c r="M37" s="24">
        <f t="shared" si="14"/>
        <v>0</v>
      </c>
      <c r="N37" s="98"/>
      <c r="O37" s="24"/>
      <c r="P37" s="482"/>
      <c r="Q37" s="113"/>
      <c r="S37" s="23">
        <v>27</v>
      </c>
    </row>
    <row r="38" spans="1:19" s="114" customFormat="1" ht="15.95" customHeight="1" x14ac:dyDescent="0.2">
      <c r="A38" s="23">
        <f t="shared" si="10"/>
        <v>31</v>
      </c>
      <c r="B38" s="22">
        <f>IF(Mannschaft!$G28="h",Mannschaft!B28,)</f>
        <v>0</v>
      </c>
      <c r="C38" s="85">
        <f>IF(Mannschaft!$G28="h",Mannschaft!B24,)</f>
        <v>0</v>
      </c>
      <c r="D38" s="23">
        <f>IF(Mannschaft!$G28="h",Mannschaft!C28,)</f>
        <v>0</v>
      </c>
      <c r="E38" s="23">
        <f>IF(Mannschaft!$G28="h",Mannschaft!D28,)</f>
        <v>0</v>
      </c>
      <c r="F38" s="23">
        <f>IF(Mannschaft!$G28="h",Mannschaft!E28,)</f>
        <v>0</v>
      </c>
      <c r="G38" s="163"/>
      <c r="H38" s="25"/>
      <c r="I38" s="23">
        <f t="shared" si="11"/>
        <v>0</v>
      </c>
      <c r="J38" s="24"/>
      <c r="K38" s="25">
        <f t="shared" si="12"/>
        <v>0</v>
      </c>
      <c r="L38" s="23">
        <f t="shared" si="13"/>
        <v>0</v>
      </c>
      <c r="M38" s="24">
        <f t="shared" si="14"/>
        <v>0</v>
      </c>
      <c r="N38" s="98"/>
      <c r="O38" s="24"/>
      <c r="P38" s="113"/>
      <c r="Q38" s="113"/>
      <c r="S38" s="23">
        <v>28</v>
      </c>
    </row>
    <row r="39" spans="1:19" s="114" customFormat="1" ht="15.95" customHeight="1" x14ac:dyDescent="0.2">
      <c r="A39" s="23">
        <f t="shared" si="10"/>
        <v>32</v>
      </c>
      <c r="B39" s="22">
        <f>IF(Mannschaft!$G29="h",Mannschaft!B29,)</f>
        <v>0</v>
      </c>
      <c r="C39" s="85">
        <f>IF(Mannschaft!$G29="h",Mannschaft!B24,)</f>
        <v>0</v>
      </c>
      <c r="D39" s="23">
        <f>IF(Mannschaft!$G29="h",Mannschaft!C29,)</f>
        <v>0</v>
      </c>
      <c r="E39" s="23">
        <f>IF(Mannschaft!$G29="h",Mannschaft!D29,)</f>
        <v>0</v>
      </c>
      <c r="F39" s="23">
        <f>IF(Mannschaft!$G29="h",Mannschaft!E29,)</f>
        <v>0</v>
      </c>
      <c r="G39" s="163"/>
      <c r="H39" s="25"/>
      <c r="I39" s="23">
        <f t="shared" si="11"/>
        <v>0</v>
      </c>
      <c r="J39" s="24"/>
      <c r="K39" s="25">
        <f t="shared" si="12"/>
        <v>0</v>
      </c>
      <c r="L39" s="23">
        <f t="shared" si="13"/>
        <v>0</v>
      </c>
      <c r="M39" s="24">
        <f t="shared" si="14"/>
        <v>0</v>
      </c>
      <c r="N39" s="98"/>
      <c r="O39" s="24"/>
      <c r="P39" s="166"/>
      <c r="Q39" s="166"/>
      <c r="S39" s="23">
        <v>29</v>
      </c>
    </row>
    <row r="40" spans="1:19" s="114" customFormat="1" ht="15.95" customHeight="1" x14ac:dyDescent="0.2">
      <c r="A40" s="23">
        <f t="shared" si="10"/>
        <v>33</v>
      </c>
      <c r="B40" s="22">
        <f>IF(Mannschaft!$G30="h",Mannschaft!B30,)</f>
        <v>0</v>
      </c>
      <c r="C40" s="85">
        <f>IF(Mannschaft!$G30="h",Mannschaft!B24,)</f>
        <v>0</v>
      </c>
      <c r="D40" s="23">
        <f>IF(Mannschaft!$G30="h",Mannschaft!C30,)</f>
        <v>0</v>
      </c>
      <c r="E40" s="23">
        <f>IF(Mannschaft!$G30="h",Mannschaft!D30,)</f>
        <v>0</v>
      </c>
      <c r="F40" s="23">
        <f>IF(Mannschaft!$G30="h",Mannschaft!E30,)</f>
        <v>0</v>
      </c>
      <c r="G40" s="163"/>
      <c r="H40" s="25"/>
      <c r="I40" s="23">
        <f t="shared" si="11"/>
        <v>0</v>
      </c>
      <c r="J40" s="24"/>
      <c r="K40" s="25">
        <f t="shared" si="12"/>
        <v>0</v>
      </c>
      <c r="L40" s="23">
        <f t="shared" si="13"/>
        <v>0</v>
      </c>
      <c r="M40" s="24">
        <f t="shared" si="14"/>
        <v>0</v>
      </c>
      <c r="N40" s="98"/>
      <c r="O40" s="24"/>
      <c r="P40" s="113"/>
      <c r="Q40" s="113"/>
      <c r="S40" s="23">
        <v>30</v>
      </c>
    </row>
    <row r="41" spans="1:19" s="114" customFormat="1" ht="15.95" customHeight="1" x14ac:dyDescent="0.2">
      <c r="A41" s="23">
        <f t="shared" si="10"/>
        <v>34</v>
      </c>
      <c r="B41" s="22">
        <f>IF(Mannschaft!$G31="h",Mannschaft!B31,)</f>
        <v>0</v>
      </c>
      <c r="C41" s="85">
        <f>IF(Mannschaft!$G31="h",Mannschaft!B24,)</f>
        <v>0</v>
      </c>
      <c r="D41" s="23">
        <f>IF(Mannschaft!$G31="h",Mannschaft!C31,)</f>
        <v>0</v>
      </c>
      <c r="E41" s="23">
        <f>IF(Mannschaft!$G31="h",Mannschaft!D31,)</f>
        <v>0</v>
      </c>
      <c r="F41" s="23">
        <f>IF(Mannschaft!$G31="h",Mannschaft!E31,)</f>
        <v>0</v>
      </c>
      <c r="G41" s="163"/>
      <c r="H41" s="25"/>
      <c r="I41" s="23">
        <f t="shared" si="11"/>
        <v>0</v>
      </c>
      <c r="J41" s="24"/>
      <c r="K41" s="25">
        <f t="shared" si="12"/>
        <v>0</v>
      </c>
      <c r="L41" s="23">
        <f t="shared" si="13"/>
        <v>0</v>
      </c>
      <c r="M41" s="24">
        <f t="shared" si="14"/>
        <v>0</v>
      </c>
      <c r="N41" s="98"/>
      <c r="O41" s="24"/>
      <c r="P41" s="166"/>
      <c r="Q41" s="166"/>
      <c r="S41" s="23">
        <v>31</v>
      </c>
    </row>
    <row r="42" spans="1:19" s="16" customFormat="1" ht="15" x14ac:dyDescent="0.2">
      <c r="A42" s="23">
        <f t="shared" si="10"/>
        <v>35</v>
      </c>
      <c r="B42" s="22">
        <f>IF(Mannschaft!$G36="h",Mannschaft!B36,)</f>
        <v>0</v>
      </c>
      <c r="C42" s="85">
        <f>IF(Mannschaft!$G36="h",Mannschaft!B34,)</f>
        <v>0</v>
      </c>
      <c r="D42" s="23">
        <f>IF(Mannschaft!$G36="h",Mannschaft!C36,)</f>
        <v>0</v>
      </c>
      <c r="E42" s="23">
        <f>IF(Mannschaft!$G36="h",Mannschaft!D36,)</f>
        <v>0</v>
      </c>
      <c r="F42" s="23">
        <f>IF(Mannschaft!$G36="h",Mannschaft!E36,)</f>
        <v>0</v>
      </c>
      <c r="G42" s="163"/>
      <c r="H42" s="25"/>
      <c r="I42" s="23">
        <f t="shared" si="11"/>
        <v>0</v>
      </c>
      <c r="J42" s="24"/>
      <c r="K42" s="25">
        <f t="shared" si="12"/>
        <v>0</v>
      </c>
      <c r="L42" s="23">
        <f t="shared" si="13"/>
        <v>0</v>
      </c>
      <c r="M42" s="24">
        <f t="shared" si="14"/>
        <v>0</v>
      </c>
      <c r="N42" s="98"/>
      <c r="O42" s="24"/>
      <c r="P42" s="115"/>
      <c r="Q42" s="113"/>
      <c r="R42" s="114"/>
      <c r="S42" s="23">
        <v>36</v>
      </c>
    </row>
    <row r="43" spans="1:19" s="16" customFormat="1" ht="15" x14ac:dyDescent="0.2">
      <c r="A43" s="23">
        <f t="shared" si="10"/>
        <v>36</v>
      </c>
      <c r="B43" s="22">
        <f>IF(Mannschaft!$G37="h",Mannschaft!B37,)</f>
        <v>0</v>
      </c>
      <c r="C43" s="85">
        <f>IF(Mannschaft!$G37="h",Mannschaft!B34,)</f>
        <v>0</v>
      </c>
      <c r="D43" s="23">
        <f>IF(Mannschaft!$G37="h",Mannschaft!C37,)</f>
        <v>0</v>
      </c>
      <c r="E43" s="23">
        <f>IF(Mannschaft!$G37="h",Mannschaft!D37,)</f>
        <v>0</v>
      </c>
      <c r="F43" s="23">
        <f>IF(Mannschaft!$G37="h",Mannschaft!E37,)</f>
        <v>0</v>
      </c>
      <c r="G43" s="163"/>
      <c r="H43" s="25"/>
      <c r="I43" s="23">
        <f t="shared" si="11"/>
        <v>0</v>
      </c>
      <c r="J43" s="24"/>
      <c r="K43" s="25">
        <f t="shared" si="12"/>
        <v>0</v>
      </c>
      <c r="L43" s="23">
        <f t="shared" si="13"/>
        <v>0</v>
      </c>
      <c r="M43" s="24">
        <f t="shared" si="14"/>
        <v>0</v>
      </c>
      <c r="N43" s="98"/>
      <c r="O43" s="24"/>
      <c r="P43" s="115"/>
      <c r="Q43" s="115"/>
      <c r="R43" s="114"/>
      <c r="S43" s="23">
        <v>37</v>
      </c>
    </row>
    <row r="44" spans="1:19" s="16" customFormat="1" ht="15" x14ac:dyDescent="0.2">
      <c r="A44" s="23">
        <f t="shared" si="10"/>
        <v>37</v>
      </c>
      <c r="B44" s="22">
        <f>IF(Mannschaft!$G38="h",Mannschaft!B38,)</f>
        <v>0</v>
      </c>
      <c r="C44" s="85">
        <f>IF(Mannschaft!$G38="h",Mannschaft!B34,)</f>
        <v>0</v>
      </c>
      <c r="D44" s="23">
        <f>IF(Mannschaft!$G38="h",Mannschaft!C38,)</f>
        <v>0</v>
      </c>
      <c r="E44" s="23">
        <f>IF(Mannschaft!$G38="h",Mannschaft!D38,)</f>
        <v>0</v>
      </c>
      <c r="F44" s="23">
        <f>IF(Mannschaft!$G38="h",Mannschaft!E38,)</f>
        <v>0</v>
      </c>
      <c r="G44" s="163"/>
      <c r="H44" s="25"/>
      <c r="I44" s="23">
        <f t="shared" si="11"/>
        <v>0</v>
      </c>
      <c r="J44" s="24"/>
      <c r="K44" s="25">
        <f t="shared" si="12"/>
        <v>0</v>
      </c>
      <c r="L44" s="23">
        <f t="shared" si="13"/>
        <v>0</v>
      </c>
      <c r="M44" s="24">
        <f t="shared" si="14"/>
        <v>0</v>
      </c>
      <c r="N44" s="98"/>
      <c r="O44" s="24"/>
      <c r="P44" s="113"/>
      <c r="Q44" s="113"/>
      <c r="R44" s="114"/>
      <c r="S44" s="23">
        <v>38</v>
      </c>
    </row>
    <row r="45" spans="1:19" s="16" customFormat="1" ht="15" x14ac:dyDescent="0.2">
      <c r="A45" s="23">
        <f t="shared" si="10"/>
        <v>38</v>
      </c>
      <c r="B45" s="22">
        <f>IF(Mannschaft!$G39="h",Mannschaft!B39,)</f>
        <v>0</v>
      </c>
      <c r="C45" s="85">
        <f>IF(Mannschaft!$G39="h",Mannschaft!B34,)</f>
        <v>0</v>
      </c>
      <c r="D45" s="23">
        <f>IF(Mannschaft!$G39="h",Mannschaft!C39,)</f>
        <v>0</v>
      </c>
      <c r="E45" s="23">
        <f>IF(Mannschaft!$G39="h",Mannschaft!D39,)</f>
        <v>0</v>
      </c>
      <c r="F45" s="23">
        <f>IF(Mannschaft!$G39="h",Mannschaft!E39,)</f>
        <v>0</v>
      </c>
      <c r="G45" s="163"/>
      <c r="H45" s="25"/>
      <c r="I45" s="23">
        <f t="shared" si="11"/>
        <v>0</v>
      </c>
      <c r="J45" s="24"/>
      <c r="K45" s="25">
        <f t="shared" si="12"/>
        <v>0</v>
      </c>
      <c r="L45" s="23">
        <f t="shared" si="13"/>
        <v>0</v>
      </c>
      <c r="M45" s="24">
        <f t="shared" si="14"/>
        <v>0</v>
      </c>
      <c r="N45" s="98"/>
      <c r="O45" s="24"/>
      <c r="P45" s="113"/>
      <c r="Q45" s="173"/>
      <c r="R45" s="114"/>
      <c r="S45" s="23">
        <v>39</v>
      </c>
    </row>
    <row r="46" spans="1:19" s="16" customFormat="1" ht="15" x14ac:dyDescent="0.2">
      <c r="A46" s="23">
        <f t="shared" si="10"/>
        <v>39</v>
      </c>
      <c r="B46" s="22">
        <f>IF(Mannschaft!$G40="h",Mannschaft!B40,)</f>
        <v>0</v>
      </c>
      <c r="C46" s="85">
        <f>IF(Mannschaft!$G40="h",Mannschaft!B34,)</f>
        <v>0</v>
      </c>
      <c r="D46" s="23">
        <f>IF(Mannschaft!$G40="h",Mannschaft!C40,)</f>
        <v>0</v>
      </c>
      <c r="E46" s="23">
        <f>IF(Mannschaft!$G40="h",Mannschaft!D40,)</f>
        <v>0</v>
      </c>
      <c r="F46" s="23">
        <f>IF(Mannschaft!$G40="h",Mannschaft!E40,)</f>
        <v>0</v>
      </c>
      <c r="G46" s="163"/>
      <c r="H46" s="25"/>
      <c r="I46" s="23">
        <f t="shared" si="11"/>
        <v>0</v>
      </c>
      <c r="J46" s="24"/>
      <c r="K46" s="25">
        <f t="shared" si="12"/>
        <v>0</v>
      </c>
      <c r="L46" s="23">
        <f t="shared" si="13"/>
        <v>0</v>
      </c>
      <c r="M46" s="24">
        <f t="shared" si="14"/>
        <v>0</v>
      </c>
      <c r="N46" s="98"/>
      <c r="O46" s="24"/>
      <c r="P46" s="115"/>
      <c r="Q46" s="113"/>
      <c r="R46" s="114"/>
      <c r="S46" s="23">
        <v>40</v>
      </c>
    </row>
    <row r="47" spans="1:19" s="16" customFormat="1" ht="15" x14ac:dyDescent="0.2">
      <c r="A47" s="23">
        <f t="shared" si="10"/>
        <v>40</v>
      </c>
      <c r="B47" s="22">
        <f>IF(Mannschaft!$G41="h",Mannschaft!B41,)</f>
        <v>0</v>
      </c>
      <c r="C47" s="85">
        <f>IF(Mannschaft!$G41="h",Mannschaft!B34,)</f>
        <v>0</v>
      </c>
      <c r="D47" s="23">
        <f>IF(Mannschaft!$G41="h",Mannschaft!C41,)</f>
        <v>0</v>
      </c>
      <c r="E47" s="23">
        <f>IF(Mannschaft!$G41="h",Mannschaft!D41,)</f>
        <v>0</v>
      </c>
      <c r="F47" s="23">
        <f>IF(Mannschaft!$G41="h",Mannschaft!E41,)</f>
        <v>0</v>
      </c>
      <c r="G47" s="163"/>
      <c r="H47" s="25"/>
      <c r="I47" s="23">
        <f t="shared" si="11"/>
        <v>0</v>
      </c>
      <c r="J47" s="24"/>
      <c r="K47" s="25">
        <f t="shared" si="12"/>
        <v>0</v>
      </c>
      <c r="L47" s="23">
        <f t="shared" si="13"/>
        <v>0</v>
      </c>
      <c r="M47" s="24">
        <f t="shared" si="14"/>
        <v>0</v>
      </c>
      <c r="N47" s="98"/>
      <c r="O47" s="24"/>
      <c r="P47" s="113"/>
      <c r="Q47" s="173"/>
      <c r="R47" s="114"/>
      <c r="S47" s="23">
        <v>41</v>
      </c>
    </row>
    <row r="48" spans="1:19" ht="15" x14ac:dyDescent="0.2">
      <c r="N48" s="15"/>
      <c r="O48" s="42"/>
      <c r="P48" s="107"/>
      <c r="Q48" s="107"/>
    </row>
    <row r="49" spans="14:17" ht="15" x14ac:dyDescent="0.2">
      <c r="N49" s="15"/>
      <c r="O49" s="42"/>
      <c r="P49" s="107"/>
      <c r="Q49" s="107"/>
    </row>
    <row r="50" spans="14:17" ht="15" x14ac:dyDescent="0.2">
      <c r="N50" s="15"/>
      <c r="O50" s="42"/>
      <c r="P50" s="107"/>
      <c r="Q50" s="107"/>
    </row>
    <row r="51" spans="14:17" ht="15" x14ac:dyDescent="0.2">
      <c r="N51" s="15"/>
      <c r="O51" s="42"/>
      <c r="P51" s="107"/>
      <c r="Q51" s="107"/>
    </row>
    <row r="52" spans="14:17" ht="15" x14ac:dyDescent="0.2">
      <c r="N52" s="15"/>
      <c r="O52" s="42"/>
      <c r="P52" s="107"/>
      <c r="Q52" s="107"/>
    </row>
    <row r="53" spans="14:17" ht="15" x14ac:dyDescent="0.2">
      <c r="N53" s="15"/>
      <c r="O53" s="42"/>
      <c r="P53" s="107"/>
      <c r="Q53" s="107"/>
    </row>
    <row r="54" spans="14:17" ht="15" x14ac:dyDescent="0.2">
      <c r="N54" s="15"/>
      <c r="O54" s="42"/>
      <c r="P54" s="107"/>
      <c r="Q54" s="107"/>
    </row>
    <row r="55" spans="14:17" ht="15" x14ac:dyDescent="0.2">
      <c r="N55" s="15"/>
      <c r="O55" s="42"/>
      <c r="P55" s="107"/>
      <c r="Q55" s="107"/>
    </row>
    <row r="56" spans="14:17" ht="15" x14ac:dyDescent="0.2">
      <c r="N56" s="15"/>
      <c r="O56" s="42"/>
      <c r="P56" s="107"/>
      <c r="Q56" s="107"/>
    </row>
    <row r="57" spans="14:17" ht="15" x14ac:dyDescent="0.2">
      <c r="N57" s="15"/>
      <c r="O57" s="42"/>
      <c r="P57" s="107"/>
      <c r="Q57" s="107"/>
    </row>
    <row r="58" spans="14:17" ht="15" x14ac:dyDescent="0.2">
      <c r="N58" s="15"/>
      <c r="O58" s="42"/>
      <c r="P58" s="107"/>
      <c r="Q58" s="107"/>
    </row>
    <row r="59" spans="14:17" ht="15" x14ac:dyDescent="0.2">
      <c r="N59" s="15"/>
      <c r="O59" s="42"/>
      <c r="P59" s="107"/>
      <c r="Q59" s="107"/>
    </row>
    <row r="60" spans="14:17" ht="15" x14ac:dyDescent="0.2">
      <c r="N60" s="15"/>
      <c r="O60" s="42"/>
      <c r="P60" s="107"/>
      <c r="Q60" s="107"/>
    </row>
    <row r="61" spans="14:17" ht="15" x14ac:dyDescent="0.2">
      <c r="N61" s="15"/>
      <c r="O61" s="42"/>
      <c r="P61" s="107"/>
      <c r="Q61" s="107"/>
    </row>
    <row r="62" spans="14:17" ht="15" x14ac:dyDescent="0.2">
      <c r="N62" s="15"/>
      <c r="O62" s="42"/>
      <c r="P62" s="107"/>
      <c r="Q62" s="107"/>
    </row>
  </sheetData>
  <sortState ref="A24:S47">
    <sortCondition ref="F24:F47"/>
  </sortState>
  <mergeCells count="7">
    <mergeCell ref="A3:M3"/>
    <mergeCell ref="K1:M1"/>
    <mergeCell ref="P5:Q5"/>
    <mergeCell ref="K5:M5"/>
    <mergeCell ref="H5:J5"/>
    <mergeCell ref="C1:J1"/>
    <mergeCell ref="D5:G5"/>
  </mergeCells>
  <phoneticPr fontId="9" type="noConversion"/>
  <conditionalFormatting sqref="D8:D47 H8:H47">
    <cfRule type="cellIs" dxfId="19" priority="1" stopIfTrue="1" operator="greaterThanOrEqual">
      <formula>300</formula>
    </cfRule>
  </conditionalFormatting>
  <conditionalFormatting sqref="E8:E47 I8:I47">
    <cfRule type="cellIs" dxfId="18" priority="2" stopIfTrue="1" operator="greaterThanOrEqual">
      <formula>150</formula>
    </cfRule>
  </conditionalFormatting>
  <conditionalFormatting sqref="K8:K47">
    <cfRule type="cellIs" dxfId="17" priority="3" stopIfTrue="1" operator="greaterThanOrEqual">
      <formula>600</formula>
    </cfRule>
  </conditionalFormatting>
  <conditionalFormatting sqref="M8:M47">
    <cfRule type="cellIs" dxfId="16" priority="4" stopIfTrue="1" operator="greaterThanOrEqual">
      <formula>1000</formula>
    </cfRule>
    <cfRule type="cellIs" dxfId="15" priority="5" stopIfTrue="1" operator="greaterThanOrEqual">
      <formula>900</formula>
    </cfRule>
    <cfRule type="cellIs" dxfId="14" priority="6" stopIfTrue="1" operator="greaterThanOrEqual">
      <formula>800</formula>
    </cfRule>
  </conditionalFormatting>
  <conditionalFormatting sqref="F8:F47 J8:J47">
    <cfRule type="cellIs" dxfId="13" priority="7" stopIfTrue="1" operator="greaterThanOrEqual">
      <formula>500</formula>
    </cfRule>
    <cfRule type="cellIs" dxfId="12" priority="8" stopIfTrue="1" operator="greaterThanOrEqual">
      <formula>450</formula>
    </cfRule>
    <cfRule type="cellIs" dxfId="11" priority="9" stopIfTrue="1" operator="greaterThanOrEqual">
      <formula>400</formula>
    </cfRule>
  </conditionalFormatting>
  <conditionalFormatting sqref="L1 L3:L65519">
    <cfRule type="cellIs" dxfId="10" priority="10" stopIfTrue="1" operator="between">
      <formula>300</formula>
      <formula>399</formula>
    </cfRule>
  </conditionalFormatting>
  <printOptions horizontalCentered="1"/>
  <pageMargins left="0.19685039370078741" right="0.19685039370078741" top="0.78740157480314965" bottom="0.78740157480314965" header="0.39370078740157483" footer="0.39370078740157483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32"/>
  <dimension ref="A1:U61"/>
  <sheetViews>
    <sheetView showZeros="0" zoomScale="70" zoomScaleNormal="70" workbookViewId="0">
      <pane ySplit="7" topLeftCell="A8" activePane="bottomLeft" state="frozen"/>
      <selection pane="bottomLeft"/>
    </sheetView>
  </sheetViews>
  <sheetFormatPr baseColWidth="10" defaultColWidth="11.42578125" defaultRowHeight="15" x14ac:dyDescent="0.2"/>
  <cols>
    <col min="1" max="1" width="5.7109375" style="213" customWidth="1"/>
    <col min="2" max="2" width="25.7109375" style="11" customWidth="1"/>
    <col min="3" max="3" width="15.5703125" style="351" customWidth="1"/>
    <col min="4" max="7" width="8.7109375" style="112" customWidth="1"/>
    <col min="8" max="13" width="8.7109375" style="13" customWidth="1"/>
    <col min="14" max="14" width="4.7109375" style="13" customWidth="1"/>
    <col min="15" max="15" width="8.7109375" style="13" customWidth="1"/>
    <col min="16" max="16" width="8.7109375" style="59" customWidth="1"/>
    <col min="17" max="17" width="8.7109375" style="13" customWidth="1"/>
    <col min="18" max="18" width="4.85546875" style="11" customWidth="1"/>
    <col min="19" max="19" width="12.28515625" style="276" customWidth="1"/>
    <col min="20" max="16384" width="11.42578125" style="11"/>
  </cols>
  <sheetData>
    <row r="1" spans="1:19" s="4" customFormat="1" ht="30" customHeight="1" x14ac:dyDescent="0.2">
      <c r="A1" s="222"/>
      <c r="B1" s="116"/>
      <c r="C1" s="554" t="str">
        <f>Startplan!A1</f>
        <v>40. Wiener Bankenturnier</v>
      </c>
      <c r="D1" s="554"/>
      <c r="E1" s="554"/>
      <c r="F1" s="554"/>
      <c r="G1" s="554"/>
      <c r="H1" s="554"/>
      <c r="I1" s="554"/>
      <c r="J1" s="554"/>
      <c r="K1" s="545">
        <f>Startplan!F1</f>
        <v>0</v>
      </c>
      <c r="L1" s="545"/>
      <c r="M1" s="545"/>
      <c r="N1" s="17"/>
      <c r="O1" s="44"/>
      <c r="P1" s="50"/>
      <c r="Q1" s="44"/>
      <c r="S1" s="275"/>
    </row>
    <row r="3" spans="1:19" ht="30" customHeight="1" x14ac:dyDescent="0.2">
      <c r="A3" s="558" t="s">
        <v>22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93"/>
    </row>
    <row r="4" spans="1:19" ht="10.5" customHeight="1" thickBot="1" x14ac:dyDescent="0.25">
      <c r="A4" s="223"/>
      <c r="B4" s="14"/>
      <c r="C4" s="348"/>
      <c r="D4" s="158"/>
      <c r="E4" s="158"/>
      <c r="F4" s="158"/>
      <c r="G4" s="158"/>
      <c r="H4" s="12"/>
      <c r="I4" s="12"/>
      <c r="J4" s="12"/>
      <c r="K4" s="12"/>
      <c r="L4" s="12"/>
      <c r="M4" s="12"/>
      <c r="N4" s="12"/>
      <c r="O4" s="45"/>
      <c r="S4" s="274" t="s">
        <v>43</v>
      </c>
    </row>
    <row r="5" spans="1:19" ht="15" customHeight="1" thickTop="1" x14ac:dyDescent="0.2">
      <c r="A5" s="224"/>
      <c r="B5" s="189"/>
      <c r="C5" s="349"/>
      <c r="D5" s="565" t="s">
        <v>16</v>
      </c>
      <c r="E5" s="566"/>
      <c r="F5" s="566"/>
      <c r="G5" s="567"/>
      <c r="H5" s="562" t="s">
        <v>15</v>
      </c>
      <c r="I5" s="563"/>
      <c r="J5" s="564"/>
      <c r="K5" s="559" t="s">
        <v>14</v>
      </c>
      <c r="L5" s="560"/>
      <c r="M5" s="561"/>
      <c r="N5" s="99"/>
      <c r="O5" s="100" t="s">
        <v>36</v>
      </c>
      <c r="P5" s="546" t="s">
        <v>39</v>
      </c>
      <c r="Q5" s="547"/>
      <c r="S5" s="274" t="s">
        <v>44</v>
      </c>
    </row>
    <row r="6" spans="1:19" ht="15" customHeight="1" x14ac:dyDescent="0.2">
      <c r="A6" s="225" t="s">
        <v>17</v>
      </c>
      <c r="B6" s="20" t="s">
        <v>18</v>
      </c>
      <c r="C6" s="350" t="s">
        <v>19</v>
      </c>
      <c r="D6" s="159" t="s">
        <v>20</v>
      </c>
      <c r="E6" s="159" t="s">
        <v>21</v>
      </c>
      <c r="F6" s="159" t="s">
        <v>14</v>
      </c>
      <c r="G6" s="162" t="s">
        <v>26</v>
      </c>
      <c r="H6" s="19" t="s">
        <v>20</v>
      </c>
      <c r="I6" s="20" t="s">
        <v>21</v>
      </c>
      <c r="J6" s="21" t="s">
        <v>14</v>
      </c>
      <c r="K6" s="19" t="s">
        <v>20</v>
      </c>
      <c r="L6" s="20" t="s">
        <v>21</v>
      </c>
      <c r="M6" s="190" t="s">
        <v>14</v>
      </c>
      <c r="N6" s="88"/>
      <c r="O6" s="101" t="s">
        <v>37</v>
      </c>
      <c r="P6" s="91" t="s">
        <v>38</v>
      </c>
      <c r="Q6" s="105" t="s">
        <v>46</v>
      </c>
      <c r="S6" s="274" t="s">
        <v>42</v>
      </c>
    </row>
    <row r="7" spans="1:19" ht="15" hidden="1" customHeight="1" x14ac:dyDescent="0.2">
      <c r="A7" s="225">
        <v>0</v>
      </c>
      <c r="B7" s="20"/>
      <c r="C7" s="350"/>
      <c r="D7" s="159"/>
      <c r="E7" s="159"/>
      <c r="F7" s="160"/>
      <c r="G7" s="162"/>
      <c r="H7" s="19"/>
      <c r="I7" s="20"/>
      <c r="J7" s="21"/>
      <c r="K7" s="19"/>
      <c r="L7" s="20"/>
      <c r="M7" s="190"/>
      <c r="N7" s="88"/>
    </row>
    <row r="8" spans="1:19" s="15" customFormat="1" x14ac:dyDescent="0.2">
      <c r="A8" s="191">
        <f t="shared" ref="A8:A21" si="0">A7+1</f>
        <v>1</v>
      </c>
      <c r="B8" s="22" t="str">
        <f>IF(MIX!$H7="d",MIX!C7,)</f>
        <v>KOCH Gabriele</v>
      </c>
      <c r="C8" s="86" t="str">
        <f>IF(MIX!$H7="d",MIX!D7,)</f>
        <v>BA</v>
      </c>
      <c r="D8" s="23">
        <f>IF(MIX!$H7="d",MIX!E7,)</f>
        <v>306</v>
      </c>
      <c r="E8" s="23">
        <f>IF(MIX!$H7="d",MIX!F7,)</f>
        <v>113</v>
      </c>
      <c r="F8" s="23">
        <f>IF(MIX!$H7="d",MIX!G7,)</f>
        <v>419</v>
      </c>
      <c r="G8" s="70"/>
      <c r="H8" s="25"/>
      <c r="I8" s="23">
        <f t="shared" ref="I8:I21" si="1">SUM(J8-H8)</f>
        <v>0</v>
      </c>
      <c r="J8" s="24"/>
      <c r="K8" s="25">
        <f t="shared" ref="K8:K21" si="2">SUM(D8,H8)</f>
        <v>306</v>
      </c>
      <c r="L8" s="23">
        <f t="shared" ref="L8:L21" si="3">SUM(E8,I8)</f>
        <v>113</v>
      </c>
      <c r="M8" s="200">
        <f t="shared" ref="M8:M21" si="4">SUM(F8,J8)</f>
        <v>419</v>
      </c>
      <c r="N8" s="98"/>
      <c r="O8" s="70"/>
      <c r="P8" s="168"/>
      <c r="Q8" s="168"/>
      <c r="R8" s="203"/>
      <c r="S8" s="23">
        <v>7.0000000000000007E-2</v>
      </c>
    </row>
    <row r="9" spans="1:19" s="15" customFormat="1" x14ac:dyDescent="0.2">
      <c r="A9" s="191">
        <f t="shared" si="0"/>
        <v>2</v>
      </c>
      <c r="B9" s="22" t="str">
        <f>IF(MIX!$H11="d",MIX!C11,)</f>
        <v>SIMULAK Silvia</v>
      </c>
      <c r="C9" s="492" t="str">
        <f>IF(MIX!$H11="d",MIX!D11,)</f>
        <v>BAWAG PSK</v>
      </c>
      <c r="D9" s="23">
        <f>IF(MIX!$H11="d",MIX!E11,)</f>
        <v>275</v>
      </c>
      <c r="E9" s="23">
        <f>IF(MIX!$H11="d",MIX!F11,)</f>
        <v>130</v>
      </c>
      <c r="F9" s="23">
        <f>IF(MIX!$H11="d",MIX!G11,)</f>
        <v>405</v>
      </c>
      <c r="G9" s="70"/>
      <c r="H9" s="25"/>
      <c r="I9" s="23">
        <f t="shared" si="1"/>
        <v>0</v>
      </c>
      <c r="J9" s="24"/>
      <c r="K9" s="25">
        <f t="shared" si="2"/>
        <v>275</v>
      </c>
      <c r="L9" s="23">
        <f t="shared" si="3"/>
        <v>130</v>
      </c>
      <c r="M9" s="200">
        <f t="shared" si="4"/>
        <v>405</v>
      </c>
      <c r="N9" s="98"/>
      <c r="O9" s="70"/>
      <c r="P9" s="168"/>
      <c r="Q9" s="168"/>
      <c r="R9" s="203"/>
      <c r="S9" s="23">
        <v>0.11</v>
      </c>
    </row>
    <row r="10" spans="1:19" s="15" customFormat="1" x14ac:dyDescent="0.2">
      <c r="A10" s="191">
        <f t="shared" si="0"/>
        <v>3</v>
      </c>
      <c r="B10" s="22" t="str">
        <f>IF(MIX!$H15="d",MIX!C15,)</f>
        <v>KLOIBER Doris</v>
      </c>
      <c r="C10" s="86" t="str">
        <f>IF(MIX!$H15="d",MIX!D15,)</f>
        <v>OeNB</v>
      </c>
      <c r="D10" s="23">
        <f>IF(MIX!$H15="d",MIX!E15,)</f>
        <v>299</v>
      </c>
      <c r="E10" s="23">
        <f>IF(MIX!$H15="d",MIX!F15,)</f>
        <v>90</v>
      </c>
      <c r="F10" s="23">
        <f>IF(MIX!$H15="d",MIX!G15,)</f>
        <v>389</v>
      </c>
      <c r="G10" s="23"/>
      <c r="H10" s="25"/>
      <c r="I10" s="23">
        <f t="shared" si="1"/>
        <v>0</v>
      </c>
      <c r="J10" s="24"/>
      <c r="K10" s="25">
        <f t="shared" si="2"/>
        <v>299</v>
      </c>
      <c r="L10" s="23">
        <f t="shared" si="3"/>
        <v>90</v>
      </c>
      <c r="M10" s="200">
        <f t="shared" si="4"/>
        <v>389</v>
      </c>
      <c r="N10" s="98"/>
      <c r="O10" s="70"/>
      <c r="P10" s="168"/>
      <c r="Q10" s="168"/>
      <c r="R10" s="203"/>
      <c r="S10" s="23">
        <v>0.15</v>
      </c>
    </row>
    <row r="11" spans="1:19" s="15" customFormat="1" x14ac:dyDescent="0.2">
      <c r="A11" s="191">
        <f t="shared" si="0"/>
        <v>4</v>
      </c>
      <c r="B11" s="22" t="str">
        <f>IF(MIX!$H23="d",MIX!C23,)</f>
        <v>KEFEDER Inge</v>
      </c>
      <c r="C11" s="86" t="str">
        <f>IF(MIX!$H23="d",MIX!D23,)</f>
        <v>OeNB</v>
      </c>
      <c r="D11" s="23">
        <f>IF(MIX!$H23="d",MIX!E23,)</f>
        <v>278</v>
      </c>
      <c r="E11" s="23">
        <f>IF(MIX!$H23="d",MIX!F23,)</f>
        <v>105</v>
      </c>
      <c r="F11" s="23">
        <f>IF(MIX!$H23="d",MIX!G23,)</f>
        <v>383</v>
      </c>
      <c r="G11" s="70"/>
      <c r="H11" s="25"/>
      <c r="I11" s="23">
        <f t="shared" si="1"/>
        <v>0</v>
      </c>
      <c r="J11" s="24"/>
      <c r="K11" s="25">
        <f t="shared" si="2"/>
        <v>278</v>
      </c>
      <c r="L11" s="23">
        <f t="shared" si="3"/>
        <v>105</v>
      </c>
      <c r="M11" s="200">
        <f t="shared" si="4"/>
        <v>383</v>
      </c>
      <c r="N11" s="98"/>
      <c r="O11" s="70"/>
      <c r="P11" s="168"/>
      <c r="Q11" s="168"/>
      <c r="R11" s="203"/>
      <c r="S11" s="23">
        <v>0.23</v>
      </c>
    </row>
    <row r="12" spans="1:19" s="15" customFormat="1" x14ac:dyDescent="0.2">
      <c r="A12" s="191">
        <f t="shared" si="0"/>
        <v>5</v>
      </c>
      <c r="B12" s="22" t="str">
        <f>IF(MIX!$H19="d",MIX!C19,)</f>
        <v>ROTT Daniela</v>
      </c>
      <c r="C12" s="86" t="str">
        <f>IF(MIX!$H19="d",MIX!D19,)</f>
        <v>OeNB</v>
      </c>
      <c r="D12" s="23">
        <f>IF(MIX!$H19="d",MIX!E19,)</f>
        <v>253</v>
      </c>
      <c r="E12" s="23">
        <f>IF(MIX!$H19="d",MIX!F19,)</f>
        <v>109</v>
      </c>
      <c r="F12" s="23">
        <f>IF(MIX!$H19="d",MIX!G19,)</f>
        <v>362</v>
      </c>
      <c r="G12" s="70"/>
      <c r="H12" s="25"/>
      <c r="I12" s="23">
        <f t="shared" si="1"/>
        <v>0</v>
      </c>
      <c r="J12" s="24"/>
      <c r="K12" s="25">
        <f t="shared" si="2"/>
        <v>253</v>
      </c>
      <c r="L12" s="23">
        <f t="shared" si="3"/>
        <v>109</v>
      </c>
      <c r="M12" s="200">
        <f t="shared" si="4"/>
        <v>362</v>
      </c>
      <c r="N12" s="98"/>
      <c r="O12" s="70"/>
      <c r="P12" s="168"/>
      <c r="Q12" s="168"/>
      <c r="R12" s="203"/>
      <c r="S12" s="23">
        <v>0.19</v>
      </c>
    </row>
    <row r="13" spans="1:19" s="15" customFormat="1" x14ac:dyDescent="0.2">
      <c r="A13" s="191">
        <f t="shared" si="0"/>
        <v>6</v>
      </c>
      <c r="B13" s="22" t="str">
        <f>IF(MIX!$H27="d",MIX!C27,)</f>
        <v>THÜRINGER Carol</v>
      </c>
      <c r="C13" s="86" t="str">
        <f>IF(MIX!$H27="d",MIX!D27,)</f>
        <v>OeNB</v>
      </c>
      <c r="D13" s="23">
        <f>IF(MIX!$H27="d",MIX!E27,)</f>
        <v>257</v>
      </c>
      <c r="E13" s="23">
        <f>IF(MIX!$H27="d",MIX!F27,)</f>
        <v>87</v>
      </c>
      <c r="F13" s="23">
        <f>IF(MIX!$H27="d",MIX!G27,)</f>
        <v>344</v>
      </c>
      <c r="G13" s="70"/>
      <c r="H13" s="25"/>
      <c r="I13" s="23">
        <f t="shared" si="1"/>
        <v>0</v>
      </c>
      <c r="J13" s="24"/>
      <c r="K13" s="25">
        <f t="shared" si="2"/>
        <v>257</v>
      </c>
      <c r="L13" s="23">
        <f t="shared" si="3"/>
        <v>87</v>
      </c>
      <c r="M13" s="200">
        <f t="shared" si="4"/>
        <v>344</v>
      </c>
      <c r="N13" s="98"/>
      <c r="O13" s="70"/>
      <c r="P13" s="168"/>
      <c r="Q13" s="168"/>
      <c r="R13" s="203"/>
      <c r="S13" s="23">
        <v>0.27</v>
      </c>
    </row>
    <row r="14" spans="1:19" s="15" customFormat="1" x14ac:dyDescent="0.2">
      <c r="A14" s="226">
        <f t="shared" si="0"/>
        <v>7</v>
      </c>
      <c r="B14" s="62" t="str">
        <f>IF(MIX!$H31="d",MIX!C31,)</f>
        <v>KÖNIG Brigitte</v>
      </c>
      <c r="C14" s="493" t="str">
        <f>IF(MIX!$H31="d",MIX!D31,)</f>
        <v>BAWAG PSK</v>
      </c>
      <c r="D14" s="63">
        <f>IF(MIX!$H31="d",MIX!E31,)</f>
        <v>244</v>
      </c>
      <c r="E14" s="63">
        <f>IF(MIX!$H31="d",MIX!F31,)</f>
        <v>78</v>
      </c>
      <c r="F14" s="63">
        <f>IF(MIX!$H31="d",MIX!G31,)</f>
        <v>322</v>
      </c>
      <c r="G14" s="70"/>
      <c r="H14" s="61"/>
      <c r="I14" s="63">
        <f t="shared" si="1"/>
        <v>0</v>
      </c>
      <c r="J14" s="64"/>
      <c r="K14" s="61">
        <f t="shared" si="2"/>
        <v>244</v>
      </c>
      <c r="L14" s="63">
        <f t="shared" si="3"/>
        <v>78</v>
      </c>
      <c r="M14" s="227">
        <f t="shared" si="4"/>
        <v>322</v>
      </c>
      <c r="N14" s="98"/>
      <c r="O14" s="70"/>
      <c r="P14" s="168"/>
      <c r="Q14" s="168"/>
      <c r="R14" s="169"/>
      <c r="S14" s="23">
        <v>0.31</v>
      </c>
    </row>
    <row r="15" spans="1:19" s="15" customFormat="1" ht="15.75" thickBot="1" x14ac:dyDescent="0.25">
      <c r="A15" s="192">
        <f t="shared" si="0"/>
        <v>8</v>
      </c>
      <c r="B15" s="204">
        <f>IF(MIX!$H6="d",MIX!C6,)</f>
        <v>0</v>
      </c>
      <c r="C15" s="205">
        <f>IF(MIX!$H6="d",MIX!D6,)</f>
        <v>0</v>
      </c>
      <c r="D15" s="206">
        <f>IF(MIX!$H6="d",MIX!E6,)</f>
        <v>0</v>
      </c>
      <c r="E15" s="206">
        <f>IF(MIX!$H6="d",MIX!F6,)</f>
        <v>0</v>
      </c>
      <c r="F15" s="206">
        <f>IF(MIX!$H6="d",MIX!G6,)</f>
        <v>0</v>
      </c>
      <c r="G15" s="206"/>
      <c r="H15" s="207"/>
      <c r="I15" s="206">
        <f t="shared" si="1"/>
        <v>0</v>
      </c>
      <c r="J15" s="208"/>
      <c r="K15" s="207">
        <f t="shared" si="2"/>
        <v>0</v>
      </c>
      <c r="L15" s="206">
        <f t="shared" si="3"/>
        <v>0</v>
      </c>
      <c r="M15" s="209">
        <f t="shared" si="4"/>
        <v>0</v>
      </c>
      <c r="N15" s="98"/>
      <c r="O15" s="23"/>
      <c r="P15" s="168"/>
      <c r="Q15" s="168"/>
      <c r="R15" s="169"/>
      <c r="S15" s="23">
        <v>0.06</v>
      </c>
    </row>
    <row r="16" spans="1:19" s="15" customFormat="1" ht="15.75" thickTop="1" x14ac:dyDescent="0.2">
      <c r="A16" s="61">
        <f t="shared" si="0"/>
        <v>9</v>
      </c>
      <c r="B16" s="62">
        <f>IF(MIX!$H10="d",MIX!C10,)</f>
        <v>0</v>
      </c>
      <c r="C16" s="210">
        <f>IF(MIX!$H10="d",MIX!D10,)</f>
        <v>0</v>
      </c>
      <c r="D16" s="63">
        <f>IF(MIX!$H10="d",MIX!E10,)</f>
        <v>0</v>
      </c>
      <c r="E16" s="63">
        <f>IF(MIX!$H10="d",MIX!F10,)</f>
        <v>0</v>
      </c>
      <c r="F16" s="63">
        <f>IF(MIX!$H10="d",MIX!G10,)</f>
        <v>0</v>
      </c>
      <c r="G16" s="63"/>
      <c r="H16" s="61"/>
      <c r="I16" s="63">
        <f t="shared" si="1"/>
        <v>0</v>
      </c>
      <c r="J16" s="64"/>
      <c r="K16" s="61">
        <f t="shared" si="2"/>
        <v>0</v>
      </c>
      <c r="L16" s="63">
        <f t="shared" si="3"/>
        <v>0</v>
      </c>
      <c r="M16" s="64">
        <f t="shared" si="4"/>
        <v>0</v>
      </c>
      <c r="N16" s="98"/>
      <c r="O16" s="23"/>
      <c r="P16" s="168"/>
      <c r="Q16" s="168"/>
      <c r="R16" s="169"/>
      <c r="S16" s="23">
        <v>0.1</v>
      </c>
    </row>
    <row r="17" spans="1:21" s="15" customFormat="1" x14ac:dyDescent="0.2">
      <c r="A17" s="25">
        <f t="shared" si="0"/>
        <v>10</v>
      </c>
      <c r="B17" s="22">
        <f>IF(MIX!$H14="d",MIX!C14,)</f>
        <v>0</v>
      </c>
      <c r="C17" s="86">
        <f>IF(MIX!$H14="d",MIX!D14,)</f>
        <v>0</v>
      </c>
      <c r="D17" s="23">
        <f>IF(MIX!$H14="d",MIX!E14,)</f>
        <v>0</v>
      </c>
      <c r="E17" s="23">
        <f>IF(MIX!$H14="d",MIX!F14,)</f>
        <v>0</v>
      </c>
      <c r="F17" s="23">
        <f>IF(MIX!$H14="d",MIX!G14,)</f>
        <v>0</v>
      </c>
      <c r="G17" s="23"/>
      <c r="H17" s="25"/>
      <c r="I17" s="23">
        <f t="shared" si="1"/>
        <v>0</v>
      </c>
      <c r="J17" s="24"/>
      <c r="K17" s="25">
        <f t="shared" si="2"/>
        <v>0</v>
      </c>
      <c r="L17" s="23">
        <f t="shared" si="3"/>
        <v>0</v>
      </c>
      <c r="M17" s="24">
        <f t="shared" si="4"/>
        <v>0</v>
      </c>
      <c r="N17" s="98"/>
      <c r="O17" s="23"/>
      <c r="P17" s="168"/>
      <c r="Q17" s="168"/>
      <c r="R17" s="169"/>
      <c r="S17" s="23">
        <v>0.14000000000000001</v>
      </c>
    </row>
    <row r="18" spans="1:21" s="15" customFormat="1" x14ac:dyDescent="0.2">
      <c r="A18" s="25">
        <f t="shared" si="0"/>
        <v>11</v>
      </c>
      <c r="B18" s="22">
        <f>IF(MIX!$H18="d",MIX!C18,)</f>
        <v>0</v>
      </c>
      <c r="C18" s="86">
        <f>IF(MIX!$H18="d",MIX!D18,)</f>
        <v>0</v>
      </c>
      <c r="D18" s="23">
        <f>IF(MIX!$H18="d",MIX!E18,)</f>
        <v>0</v>
      </c>
      <c r="E18" s="23">
        <f>IF(MIX!$H18="d",MIX!F18,)</f>
        <v>0</v>
      </c>
      <c r="F18" s="23">
        <f>IF(MIX!$H18="d",MIX!G18,)</f>
        <v>0</v>
      </c>
      <c r="G18" s="23"/>
      <c r="H18" s="25"/>
      <c r="I18" s="23">
        <f t="shared" si="1"/>
        <v>0</v>
      </c>
      <c r="J18" s="24"/>
      <c r="K18" s="25">
        <f t="shared" si="2"/>
        <v>0</v>
      </c>
      <c r="L18" s="23">
        <f t="shared" si="3"/>
        <v>0</v>
      </c>
      <c r="M18" s="24">
        <f t="shared" si="4"/>
        <v>0</v>
      </c>
      <c r="N18" s="98"/>
      <c r="O18" s="23"/>
      <c r="P18" s="168"/>
      <c r="Q18" s="168"/>
      <c r="R18" s="169"/>
      <c r="S18" s="23">
        <v>0.18</v>
      </c>
    </row>
    <row r="19" spans="1:21" s="15" customFormat="1" x14ac:dyDescent="0.2">
      <c r="A19" s="25">
        <f t="shared" si="0"/>
        <v>12</v>
      </c>
      <c r="B19" s="22">
        <f>IF(MIX!$H22="d",MIX!C22,)</f>
        <v>0</v>
      </c>
      <c r="C19" s="86">
        <f>IF(MIX!$H22="d",MIX!D22,)</f>
        <v>0</v>
      </c>
      <c r="D19" s="23">
        <f>IF(MIX!$H22="d",MIX!E22,)</f>
        <v>0</v>
      </c>
      <c r="E19" s="23">
        <f>IF(MIX!$H22="d",MIX!F22,)</f>
        <v>0</v>
      </c>
      <c r="F19" s="23">
        <f>IF(MIX!$H22="d",MIX!G22,)</f>
        <v>0</v>
      </c>
      <c r="G19" s="23"/>
      <c r="H19" s="25"/>
      <c r="I19" s="23">
        <f t="shared" si="1"/>
        <v>0</v>
      </c>
      <c r="J19" s="24"/>
      <c r="K19" s="25">
        <f t="shared" si="2"/>
        <v>0</v>
      </c>
      <c r="L19" s="23">
        <f t="shared" si="3"/>
        <v>0</v>
      </c>
      <c r="M19" s="24">
        <f t="shared" si="4"/>
        <v>0</v>
      </c>
      <c r="N19" s="98"/>
      <c r="O19" s="23"/>
      <c r="P19" s="168"/>
      <c r="Q19" s="168"/>
      <c r="R19" s="169"/>
      <c r="S19" s="23">
        <v>0.22</v>
      </c>
    </row>
    <row r="20" spans="1:21" s="15" customFormat="1" x14ac:dyDescent="0.2">
      <c r="A20" s="25">
        <f t="shared" si="0"/>
        <v>13</v>
      </c>
      <c r="B20" s="22">
        <f>IF(MIX!$H26="d",MIX!C26,)</f>
        <v>0</v>
      </c>
      <c r="C20" s="86">
        <f>IF(MIX!$H26="d",MIX!D26,)</f>
        <v>0</v>
      </c>
      <c r="D20" s="23">
        <f>IF(MIX!$H26="d",MIX!E26,)</f>
        <v>0</v>
      </c>
      <c r="E20" s="23">
        <f>IF(MIX!$H26="d",MIX!F26,)</f>
        <v>0</v>
      </c>
      <c r="F20" s="23">
        <f>IF(MIX!$H26="d",MIX!G26,)</f>
        <v>0</v>
      </c>
      <c r="G20" s="23"/>
      <c r="H20" s="25"/>
      <c r="I20" s="23">
        <f t="shared" si="1"/>
        <v>0</v>
      </c>
      <c r="J20" s="24"/>
      <c r="K20" s="25">
        <f t="shared" si="2"/>
        <v>0</v>
      </c>
      <c r="L20" s="23">
        <f t="shared" si="3"/>
        <v>0</v>
      </c>
      <c r="M20" s="24">
        <f t="shared" si="4"/>
        <v>0</v>
      </c>
      <c r="N20" s="98"/>
      <c r="O20" s="23"/>
      <c r="P20" s="168"/>
      <c r="Q20" s="168"/>
      <c r="R20" s="169"/>
      <c r="S20" s="23">
        <v>0.26</v>
      </c>
    </row>
    <row r="21" spans="1:21" s="15" customFormat="1" x14ac:dyDescent="0.2">
      <c r="A21" s="25">
        <f t="shared" si="0"/>
        <v>14</v>
      </c>
      <c r="B21" s="22">
        <f>IF(MIX!$H30="d",MIX!C30,)</f>
        <v>0</v>
      </c>
      <c r="C21" s="86">
        <f>IF(MIX!$H30="d",MIX!D30,)</f>
        <v>0</v>
      </c>
      <c r="D21" s="23">
        <f>IF(MIX!$H30="d",MIX!E30,)</f>
        <v>0</v>
      </c>
      <c r="E21" s="23">
        <f>IF(MIX!$H30="d",MIX!F30,)</f>
        <v>0</v>
      </c>
      <c r="F21" s="23">
        <f>IF(MIX!$H30="d",MIX!G30,)</f>
        <v>0</v>
      </c>
      <c r="G21" s="23"/>
      <c r="H21" s="25"/>
      <c r="I21" s="23">
        <f t="shared" si="1"/>
        <v>0</v>
      </c>
      <c r="J21" s="24"/>
      <c r="K21" s="25">
        <f t="shared" si="2"/>
        <v>0</v>
      </c>
      <c r="L21" s="23">
        <f t="shared" si="3"/>
        <v>0</v>
      </c>
      <c r="M21" s="24">
        <f t="shared" si="4"/>
        <v>0</v>
      </c>
      <c r="N21" s="98"/>
      <c r="O21" s="23"/>
      <c r="P21" s="168"/>
      <c r="Q21" s="168"/>
      <c r="R21" s="169"/>
      <c r="S21" s="23">
        <v>0.3</v>
      </c>
    </row>
    <row r="22" spans="1:21" s="15" customFormat="1" x14ac:dyDescent="0.2">
      <c r="A22" s="25">
        <f t="shared" ref="A22:A35" si="5">A21+1</f>
        <v>15</v>
      </c>
      <c r="B22" s="22">
        <f>IF(MIX!$H34="d",MIX!C34,)</f>
        <v>0</v>
      </c>
      <c r="C22" s="86">
        <f>IF(MIX!$H34="d",MIX!D34,)</f>
        <v>0</v>
      </c>
      <c r="D22" s="23">
        <f>IF(MIX!$H34="d",MIX!E34,)</f>
        <v>0</v>
      </c>
      <c r="E22" s="23">
        <f>IF(MIX!$H34="d",MIX!F34,)</f>
        <v>0</v>
      </c>
      <c r="F22" s="23">
        <f>IF(MIX!$H34="d",MIX!G34,)</f>
        <v>0</v>
      </c>
      <c r="G22" s="23"/>
      <c r="H22" s="25"/>
      <c r="I22" s="23">
        <f t="shared" ref="I22:I35" si="6">SUM(J22-H22)</f>
        <v>0</v>
      </c>
      <c r="J22" s="24"/>
      <c r="K22" s="25">
        <f t="shared" ref="K22:K35" si="7">SUM(D22,H22)</f>
        <v>0</v>
      </c>
      <c r="L22" s="23">
        <f t="shared" ref="L22:L35" si="8">SUM(E22,I22)</f>
        <v>0</v>
      </c>
      <c r="M22" s="24">
        <f t="shared" ref="M22:M35" si="9">SUM(F22,J22)</f>
        <v>0</v>
      </c>
      <c r="N22" s="98"/>
      <c r="O22" s="23"/>
      <c r="P22" s="70"/>
      <c r="Q22" s="70"/>
      <c r="R22" s="169"/>
      <c r="S22" s="23">
        <v>0.34</v>
      </c>
    </row>
    <row r="23" spans="1:21" s="15" customFormat="1" x14ac:dyDescent="0.2">
      <c r="A23" s="25">
        <f t="shared" si="5"/>
        <v>16</v>
      </c>
      <c r="B23" s="22">
        <f>IF(MIX!$H35="d",MIX!C35,)</f>
        <v>0</v>
      </c>
      <c r="C23" s="86" t="str">
        <f>IF(MIX!$H35="d",MIX!D35,)</f>
        <v>MIX 7</v>
      </c>
      <c r="D23" s="23">
        <f>IF(MIX!$H35="d",MIX!E35,)</f>
        <v>0</v>
      </c>
      <c r="E23" s="23">
        <f>IF(MIX!$H35="d",MIX!F35,)</f>
        <v>0</v>
      </c>
      <c r="F23" s="23">
        <f>IF(MIX!$H35="d",MIX!G35,)</f>
        <v>0</v>
      </c>
      <c r="G23" s="267"/>
      <c r="H23" s="25"/>
      <c r="I23" s="23">
        <f t="shared" si="6"/>
        <v>0</v>
      </c>
      <c r="J23" s="24"/>
      <c r="K23" s="25">
        <f t="shared" si="7"/>
        <v>0</v>
      </c>
      <c r="L23" s="23">
        <f t="shared" si="8"/>
        <v>0</v>
      </c>
      <c r="M23" s="24">
        <f t="shared" si="9"/>
        <v>0</v>
      </c>
      <c r="N23" s="98"/>
      <c r="O23" s="70"/>
      <c r="P23" s="201"/>
      <c r="Q23" s="202"/>
      <c r="R23" s="203"/>
      <c r="S23" s="23">
        <v>0.35</v>
      </c>
    </row>
    <row r="24" spans="1:21" ht="15" customHeight="1" x14ac:dyDescent="0.2">
      <c r="A24" s="25">
        <f>A35+1</f>
        <v>29</v>
      </c>
      <c r="B24" s="22">
        <f>IF(Mannschaft!$G6="d",Mannschaft!B6,)</f>
        <v>0</v>
      </c>
      <c r="C24" s="86">
        <f>IF(Mannschaft!$G6="d",Mannschaft!B4,)</f>
        <v>0</v>
      </c>
      <c r="D24" s="23">
        <f>IF(Mannschaft!$G6="d",Mannschaft!C6,)</f>
        <v>0</v>
      </c>
      <c r="E24" s="23">
        <f>IF(Mannschaft!$G6="d",Mannschaft!D6,)</f>
        <v>0</v>
      </c>
      <c r="F24" s="23">
        <f>IF(Mannschaft!$G6="d",Mannschaft!E6,)</f>
        <v>0</v>
      </c>
      <c r="G24" s="163"/>
      <c r="H24" s="25"/>
      <c r="I24" s="23">
        <f t="shared" ref="I24:I29" si="10">SUM(J24-H24)</f>
        <v>0</v>
      </c>
      <c r="J24" s="24"/>
      <c r="K24" s="25">
        <f t="shared" ref="K24:M29" si="11">SUM(D24,H24)</f>
        <v>0</v>
      </c>
      <c r="L24" s="23">
        <f t="shared" si="11"/>
        <v>0</v>
      </c>
      <c r="M24" s="24">
        <f t="shared" si="11"/>
        <v>0</v>
      </c>
      <c r="N24" s="98"/>
      <c r="O24" s="214"/>
      <c r="P24" s="212"/>
      <c r="Q24" s="214"/>
      <c r="R24" s="213"/>
      <c r="S24" s="23">
        <v>6</v>
      </c>
      <c r="U24" s="98"/>
    </row>
    <row r="25" spans="1:21" s="15" customFormat="1" x14ac:dyDescent="0.2">
      <c r="A25" s="25">
        <f>A24+1</f>
        <v>30</v>
      </c>
      <c r="B25" s="22">
        <f>IF(Mannschaft!$G7="d",Mannschaft!B7,)</f>
        <v>0</v>
      </c>
      <c r="C25" s="86">
        <f>IF(Mannschaft!$G7="d",Mannschaft!B4,)</f>
        <v>0</v>
      </c>
      <c r="D25" s="23">
        <f>IF(Mannschaft!$G7="d",Mannschaft!C7,)</f>
        <v>0</v>
      </c>
      <c r="E25" s="23">
        <f>IF(Mannschaft!$G7="d",Mannschaft!D7,)</f>
        <v>0</v>
      </c>
      <c r="F25" s="23">
        <f>IF(Mannschaft!$G7="d",Mannschaft!E7,)</f>
        <v>0</v>
      </c>
      <c r="G25" s="163"/>
      <c r="H25" s="25"/>
      <c r="I25" s="23">
        <f t="shared" si="10"/>
        <v>0</v>
      </c>
      <c r="J25" s="24"/>
      <c r="K25" s="25">
        <f t="shared" si="11"/>
        <v>0</v>
      </c>
      <c r="L25" s="23">
        <f t="shared" si="11"/>
        <v>0</v>
      </c>
      <c r="M25" s="24">
        <f t="shared" si="11"/>
        <v>0</v>
      </c>
      <c r="N25" s="98"/>
      <c r="O25" s="202"/>
      <c r="P25" s="201"/>
      <c r="Q25" s="202"/>
      <c r="R25" s="203"/>
      <c r="S25" s="23">
        <v>7</v>
      </c>
      <c r="U25" s="98"/>
    </row>
    <row r="26" spans="1:21" x14ac:dyDescent="0.2">
      <c r="A26" s="25">
        <f>A25+1</f>
        <v>31</v>
      </c>
      <c r="B26" s="22">
        <f>IF(Mannschaft!$G8="d",Mannschaft!B8,)</f>
        <v>0</v>
      </c>
      <c r="C26" s="86">
        <f>IF(Mannschaft!$G8="d",Mannschaft!B4,)</f>
        <v>0</v>
      </c>
      <c r="D26" s="23">
        <f>IF(Mannschaft!$G8="d",Mannschaft!C8,)</f>
        <v>0</v>
      </c>
      <c r="E26" s="23">
        <f>IF(Mannschaft!$G8="d",Mannschaft!D8,)</f>
        <v>0</v>
      </c>
      <c r="F26" s="23">
        <f>IF(Mannschaft!$G8="d",Mannschaft!E8,)</f>
        <v>0</v>
      </c>
      <c r="G26" s="163"/>
      <c r="H26" s="25"/>
      <c r="I26" s="23">
        <f t="shared" si="10"/>
        <v>0</v>
      </c>
      <c r="J26" s="24"/>
      <c r="K26" s="25">
        <f t="shared" si="11"/>
        <v>0</v>
      </c>
      <c r="L26" s="23">
        <f t="shared" si="11"/>
        <v>0</v>
      </c>
      <c r="M26" s="24">
        <f t="shared" si="11"/>
        <v>0</v>
      </c>
      <c r="N26" s="98"/>
      <c r="O26" s="23"/>
      <c r="P26" s="70"/>
      <c r="Q26" s="166"/>
      <c r="R26" s="211"/>
      <c r="S26" s="23">
        <v>8</v>
      </c>
      <c r="U26" s="98"/>
    </row>
    <row r="27" spans="1:21" s="15" customFormat="1" x14ac:dyDescent="0.2">
      <c r="A27" s="25">
        <f>A26+1</f>
        <v>32</v>
      </c>
      <c r="B27" s="22">
        <f>IF(Mannschaft!$G9="d",Mannschaft!B9,)</f>
        <v>0</v>
      </c>
      <c r="C27" s="86">
        <f>IF(Mannschaft!$G9="d",Mannschaft!B4,)</f>
        <v>0</v>
      </c>
      <c r="D27" s="23">
        <f>IF(Mannschaft!$G9="d",Mannschaft!C9,)</f>
        <v>0</v>
      </c>
      <c r="E27" s="23">
        <f>IF(Mannschaft!$G9="d",Mannschaft!D9,)</f>
        <v>0</v>
      </c>
      <c r="F27" s="23">
        <f>IF(Mannschaft!$G9="d",Mannschaft!E9,)</f>
        <v>0</v>
      </c>
      <c r="G27" s="163"/>
      <c r="H27" s="25"/>
      <c r="I27" s="23">
        <f t="shared" si="10"/>
        <v>0</v>
      </c>
      <c r="J27" s="24"/>
      <c r="K27" s="25">
        <f t="shared" si="11"/>
        <v>0</v>
      </c>
      <c r="L27" s="23">
        <f t="shared" si="11"/>
        <v>0</v>
      </c>
      <c r="M27" s="24">
        <f t="shared" si="11"/>
        <v>0</v>
      </c>
      <c r="N27" s="98"/>
      <c r="O27" s="202"/>
      <c r="P27" s="201"/>
      <c r="Q27" s="202"/>
      <c r="R27" s="203"/>
      <c r="S27" s="23">
        <v>9</v>
      </c>
      <c r="U27" s="98"/>
    </row>
    <row r="28" spans="1:21" ht="15" customHeight="1" x14ac:dyDescent="0.2">
      <c r="A28" s="25">
        <f>A27+1</f>
        <v>33</v>
      </c>
      <c r="B28" s="22">
        <f>IF(Mannschaft!$G10="d",Mannschaft!B10,)</f>
        <v>0</v>
      </c>
      <c r="C28" s="86">
        <f>IF(Mannschaft!$G10="d",Mannschaft!B4,)</f>
        <v>0</v>
      </c>
      <c r="D28" s="23">
        <f>IF(Mannschaft!$G10="d",Mannschaft!C10,)</f>
        <v>0</v>
      </c>
      <c r="E28" s="23">
        <f>IF(Mannschaft!$G10="d",Mannschaft!D10,)</f>
        <v>0</v>
      </c>
      <c r="F28" s="23">
        <f>IF(Mannschaft!$G10="d",Mannschaft!E10,)</f>
        <v>0</v>
      </c>
      <c r="G28" s="163"/>
      <c r="H28" s="25"/>
      <c r="I28" s="23">
        <f t="shared" si="10"/>
        <v>0</v>
      </c>
      <c r="J28" s="24"/>
      <c r="K28" s="25">
        <f t="shared" si="11"/>
        <v>0</v>
      </c>
      <c r="L28" s="23">
        <f t="shared" si="11"/>
        <v>0</v>
      </c>
      <c r="M28" s="24">
        <f t="shared" si="11"/>
        <v>0</v>
      </c>
      <c r="N28" s="98"/>
      <c r="O28" s="214"/>
      <c r="P28" s="212"/>
      <c r="Q28" s="214"/>
      <c r="R28" s="213"/>
      <c r="S28" s="23">
        <v>10</v>
      </c>
      <c r="U28" s="98"/>
    </row>
    <row r="29" spans="1:21" s="15" customFormat="1" x14ac:dyDescent="0.2">
      <c r="A29" s="25">
        <f>A28+1</f>
        <v>34</v>
      </c>
      <c r="B29" s="22">
        <f>IF(Mannschaft!$G11="d",Mannschaft!B11,)</f>
        <v>0</v>
      </c>
      <c r="C29" s="86">
        <f>IF(Mannschaft!$G11="d",Mannschaft!B4,)</f>
        <v>0</v>
      </c>
      <c r="D29" s="23">
        <f>IF(Mannschaft!$G11="d",Mannschaft!C11,)</f>
        <v>0</v>
      </c>
      <c r="E29" s="23">
        <f>IF(Mannschaft!$G11="d",Mannschaft!D11,)</f>
        <v>0</v>
      </c>
      <c r="F29" s="23">
        <f>IF(Mannschaft!$G11="d",Mannschaft!E11,)</f>
        <v>0</v>
      </c>
      <c r="G29" s="163"/>
      <c r="H29" s="25"/>
      <c r="I29" s="23">
        <f t="shared" si="10"/>
        <v>0</v>
      </c>
      <c r="J29" s="24"/>
      <c r="K29" s="25">
        <f t="shared" si="11"/>
        <v>0</v>
      </c>
      <c r="L29" s="23">
        <f t="shared" si="11"/>
        <v>0</v>
      </c>
      <c r="M29" s="24">
        <f t="shared" si="11"/>
        <v>0</v>
      </c>
      <c r="N29" s="98"/>
      <c r="O29" s="168"/>
      <c r="P29" s="168"/>
      <c r="Q29" s="168"/>
      <c r="R29" s="203"/>
      <c r="S29" s="23">
        <v>11</v>
      </c>
      <c r="U29" s="98"/>
    </row>
    <row r="30" spans="1:21" ht="15" customHeight="1" x14ac:dyDescent="0.2">
      <c r="A30" s="25">
        <f>A41+1</f>
        <v>23</v>
      </c>
      <c r="B30" s="22">
        <f>IF(Mannschaft!$G16="d",Mannschaft!B16,)</f>
        <v>0</v>
      </c>
      <c r="C30" s="86">
        <f>IF(Mannschaft!$G16="d",Mannschaft!B14,)</f>
        <v>0</v>
      </c>
      <c r="D30" s="23">
        <f>IF(Mannschaft!$G16="d",Mannschaft!C16,)</f>
        <v>0</v>
      </c>
      <c r="E30" s="23">
        <f>IF(Mannschaft!$G16="d",Mannschaft!D16,)</f>
        <v>0</v>
      </c>
      <c r="F30" s="23">
        <f>IF(Mannschaft!$G16="d",Mannschaft!E16,)</f>
        <v>0</v>
      </c>
      <c r="G30" s="163"/>
      <c r="H30" s="25"/>
      <c r="I30" s="23">
        <f t="shared" si="6"/>
        <v>0</v>
      </c>
      <c r="J30" s="24"/>
      <c r="K30" s="25">
        <f t="shared" si="7"/>
        <v>0</v>
      </c>
      <c r="L30" s="23">
        <f t="shared" si="8"/>
        <v>0</v>
      </c>
      <c r="M30" s="24">
        <f t="shared" si="9"/>
        <v>0</v>
      </c>
      <c r="N30" s="98"/>
      <c r="O30" s="166"/>
      <c r="P30" s="70"/>
      <c r="Q30" s="166"/>
      <c r="R30" s="213"/>
      <c r="S30" s="23">
        <v>16</v>
      </c>
    </row>
    <row r="31" spans="1:21" ht="15" customHeight="1" x14ac:dyDescent="0.2">
      <c r="A31" s="25">
        <f t="shared" si="5"/>
        <v>24</v>
      </c>
      <c r="B31" s="22">
        <f>IF(Mannschaft!$G17="d",Mannschaft!B17,)</f>
        <v>0</v>
      </c>
      <c r="C31" s="86">
        <f>IF(Mannschaft!$G17="d",Mannschaft!B14,)</f>
        <v>0</v>
      </c>
      <c r="D31" s="23">
        <f>IF(Mannschaft!$G17="d",Mannschaft!C17,)</f>
        <v>0</v>
      </c>
      <c r="E31" s="23">
        <f>IF(Mannschaft!$G17="d",Mannschaft!D17,)</f>
        <v>0</v>
      </c>
      <c r="F31" s="23">
        <f>IF(Mannschaft!$G17="d",Mannschaft!E17,)</f>
        <v>0</v>
      </c>
      <c r="G31" s="163"/>
      <c r="H31" s="25"/>
      <c r="I31" s="23">
        <f t="shared" si="6"/>
        <v>0</v>
      </c>
      <c r="J31" s="24"/>
      <c r="K31" s="25">
        <f t="shared" si="7"/>
        <v>0</v>
      </c>
      <c r="L31" s="23">
        <f t="shared" si="8"/>
        <v>0</v>
      </c>
      <c r="M31" s="24">
        <f t="shared" si="9"/>
        <v>0</v>
      </c>
      <c r="N31" s="98"/>
      <c r="O31" s="214"/>
      <c r="P31" s="212"/>
      <c r="Q31" s="214"/>
      <c r="R31" s="213"/>
      <c r="S31" s="23">
        <v>17</v>
      </c>
    </row>
    <row r="32" spans="1:21" ht="15" customHeight="1" x14ac:dyDescent="0.2">
      <c r="A32" s="25">
        <f t="shared" si="5"/>
        <v>25</v>
      </c>
      <c r="B32" s="22">
        <f>IF(Mannschaft!$G18="d",Mannschaft!B18,)</f>
        <v>0</v>
      </c>
      <c r="C32" s="86">
        <f>IF(Mannschaft!$G18="d",Mannschaft!B14,)</f>
        <v>0</v>
      </c>
      <c r="D32" s="23">
        <f>IF(Mannschaft!$G18="d",Mannschaft!C18,)</f>
        <v>0</v>
      </c>
      <c r="E32" s="23">
        <f>IF(Mannschaft!$G18="d",Mannschaft!D18,)</f>
        <v>0</v>
      </c>
      <c r="F32" s="23">
        <f>IF(Mannschaft!$G18="d",Mannschaft!E18,)</f>
        <v>0</v>
      </c>
      <c r="G32" s="163"/>
      <c r="H32" s="25"/>
      <c r="I32" s="23">
        <f t="shared" si="6"/>
        <v>0</v>
      </c>
      <c r="J32" s="24"/>
      <c r="K32" s="25">
        <f t="shared" si="7"/>
        <v>0</v>
      </c>
      <c r="L32" s="23">
        <f t="shared" si="8"/>
        <v>0</v>
      </c>
      <c r="M32" s="24">
        <f t="shared" si="9"/>
        <v>0</v>
      </c>
      <c r="N32" s="98"/>
      <c r="O32" s="166"/>
      <c r="P32" s="70"/>
      <c r="Q32" s="166"/>
      <c r="R32" s="213"/>
      <c r="S32" s="23">
        <v>18</v>
      </c>
    </row>
    <row r="33" spans="1:19" x14ac:dyDescent="0.2">
      <c r="A33" s="25">
        <f t="shared" si="5"/>
        <v>26</v>
      </c>
      <c r="B33" s="22">
        <f>IF(Mannschaft!$G19="d",Mannschaft!B19,)</f>
        <v>0</v>
      </c>
      <c r="C33" s="86">
        <f>IF(Mannschaft!$G19="d",Mannschaft!B14,)</f>
        <v>0</v>
      </c>
      <c r="D33" s="23">
        <f>IF(Mannschaft!$G19="d",Mannschaft!C19,)</f>
        <v>0</v>
      </c>
      <c r="E33" s="23">
        <f>IF(Mannschaft!$G19="d",Mannschaft!D19,)</f>
        <v>0</v>
      </c>
      <c r="F33" s="23">
        <f>IF(Mannschaft!$G19="d",Mannschaft!E19,)</f>
        <v>0</v>
      </c>
      <c r="G33" s="267"/>
      <c r="H33" s="25"/>
      <c r="I33" s="23">
        <f t="shared" si="6"/>
        <v>0</v>
      </c>
      <c r="J33" s="24"/>
      <c r="K33" s="25">
        <f t="shared" si="7"/>
        <v>0</v>
      </c>
      <c r="L33" s="23">
        <f t="shared" si="8"/>
        <v>0</v>
      </c>
      <c r="M33" s="24">
        <f t="shared" si="9"/>
        <v>0</v>
      </c>
      <c r="N33" s="98"/>
      <c r="O33" s="70"/>
      <c r="P33" s="212"/>
      <c r="Q33" s="214"/>
      <c r="R33" s="213"/>
      <c r="S33" s="23">
        <v>19</v>
      </c>
    </row>
    <row r="34" spans="1:19" x14ac:dyDescent="0.2">
      <c r="A34" s="25">
        <f t="shared" si="5"/>
        <v>27</v>
      </c>
      <c r="B34" s="22">
        <f>IF(Mannschaft!$G20="d",Mannschaft!B20,)</f>
        <v>0</v>
      </c>
      <c r="C34" s="86">
        <f>IF(Mannschaft!$G20="d",Mannschaft!B14,)</f>
        <v>0</v>
      </c>
      <c r="D34" s="23">
        <f>IF(Mannschaft!$G20="d",Mannschaft!C20,)</f>
        <v>0</v>
      </c>
      <c r="E34" s="23">
        <f>IF(Mannschaft!$G20="d",Mannschaft!D20,)</f>
        <v>0</v>
      </c>
      <c r="F34" s="23">
        <f>IF(Mannschaft!$G20="d",Mannschaft!E20,)</f>
        <v>0</v>
      </c>
      <c r="G34" s="163"/>
      <c r="H34" s="25"/>
      <c r="I34" s="23">
        <f t="shared" si="6"/>
        <v>0</v>
      </c>
      <c r="J34" s="24"/>
      <c r="K34" s="25">
        <f t="shared" si="7"/>
        <v>0</v>
      </c>
      <c r="L34" s="23">
        <f t="shared" si="8"/>
        <v>0</v>
      </c>
      <c r="M34" s="24">
        <f t="shared" si="9"/>
        <v>0</v>
      </c>
      <c r="N34" s="98"/>
      <c r="O34" s="168"/>
      <c r="P34" s="70"/>
      <c r="Q34" s="166"/>
      <c r="R34" s="213"/>
      <c r="S34" s="23">
        <v>20</v>
      </c>
    </row>
    <row r="35" spans="1:19" ht="15" customHeight="1" x14ac:dyDescent="0.2">
      <c r="A35" s="25">
        <f t="shared" si="5"/>
        <v>28</v>
      </c>
      <c r="B35" s="22">
        <f>IF(Mannschaft!$G21="d",Mannschaft!B21,)</f>
        <v>0</v>
      </c>
      <c r="C35" s="86">
        <f>IF(Mannschaft!$G21="d",Mannschaft!B14,)</f>
        <v>0</v>
      </c>
      <c r="D35" s="23">
        <f>IF(Mannschaft!$G21="d",Mannschaft!C21,)</f>
        <v>0</v>
      </c>
      <c r="E35" s="23">
        <f>IF(Mannschaft!$G21="d",Mannschaft!D21,)</f>
        <v>0</v>
      </c>
      <c r="F35" s="23">
        <f>IF(Mannschaft!$G21="d",Mannschaft!E21,)</f>
        <v>0</v>
      </c>
      <c r="G35" s="163"/>
      <c r="H35" s="25"/>
      <c r="I35" s="23">
        <f t="shared" si="6"/>
        <v>0</v>
      </c>
      <c r="J35" s="24"/>
      <c r="K35" s="25">
        <f t="shared" si="7"/>
        <v>0</v>
      </c>
      <c r="L35" s="23">
        <f t="shared" si="8"/>
        <v>0</v>
      </c>
      <c r="M35" s="24">
        <f t="shared" si="9"/>
        <v>0</v>
      </c>
      <c r="N35" s="98"/>
      <c r="O35" s="214"/>
      <c r="P35" s="212"/>
      <c r="Q35" s="214"/>
      <c r="R35" s="213"/>
      <c r="S35" s="23">
        <v>21</v>
      </c>
    </row>
    <row r="36" spans="1:19" x14ac:dyDescent="0.2">
      <c r="A36" s="25">
        <f>A23+1</f>
        <v>17</v>
      </c>
      <c r="B36" s="22">
        <f>IF(Mannschaft!$G26="d",Mannschaft!B26,)</f>
        <v>0</v>
      </c>
      <c r="C36" s="86">
        <f>IF(Mannschaft!$G26="d",Mannschaft!B24,)</f>
        <v>0</v>
      </c>
      <c r="D36" s="23">
        <f>IF(Mannschaft!$G26="d",Mannschaft!C26,)</f>
        <v>0</v>
      </c>
      <c r="E36" s="23">
        <f>IF(Mannschaft!$G26="d",Mannschaft!D26,)</f>
        <v>0</v>
      </c>
      <c r="F36" s="23">
        <f>IF(Mannschaft!$G26="d",Mannschaft!E26,)</f>
        <v>0</v>
      </c>
      <c r="G36" s="163"/>
      <c r="H36" s="25"/>
      <c r="I36" s="23">
        <f t="shared" ref="I36:I41" si="12">SUM(J36-H36)</f>
        <v>0</v>
      </c>
      <c r="J36" s="24"/>
      <c r="K36" s="25">
        <f t="shared" ref="K36:M41" si="13">SUM(D36,H36)</f>
        <v>0</v>
      </c>
      <c r="L36" s="23">
        <f t="shared" si="13"/>
        <v>0</v>
      </c>
      <c r="M36" s="24">
        <f t="shared" si="13"/>
        <v>0</v>
      </c>
      <c r="N36" s="98"/>
      <c r="O36" s="166"/>
      <c r="P36" s="70"/>
      <c r="Q36" s="166"/>
      <c r="R36" s="211"/>
      <c r="S36" s="23">
        <v>26</v>
      </c>
    </row>
    <row r="37" spans="1:19" ht="15" customHeight="1" x14ac:dyDescent="0.2">
      <c r="A37" s="25">
        <f>A36+1</f>
        <v>18</v>
      </c>
      <c r="B37" s="22">
        <f>IF(Mannschaft!$G27="d",Mannschaft!B27,)</f>
        <v>0</v>
      </c>
      <c r="C37" s="86">
        <f>IF(Mannschaft!$G27="d",Mannschaft!B24,)</f>
        <v>0</v>
      </c>
      <c r="D37" s="23">
        <f>IF(Mannschaft!$G27="d",Mannschaft!C27,)</f>
        <v>0</v>
      </c>
      <c r="E37" s="23">
        <f>IF(Mannschaft!$G27="d",Mannschaft!D27,)</f>
        <v>0</v>
      </c>
      <c r="F37" s="23">
        <f>IF(Mannschaft!$G27="d",Mannschaft!E27,)</f>
        <v>0</v>
      </c>
      <c r="G37" s="163"/>
      <c r="H37" s="25"/>
      <c r="I37" s="23">
        <f t="shared" si="12"/>
        <v>0</v>
      </c>
      <c r="J37" s="24"/>
      <c r="K37" s="25">
        <f t="shared" si="13"/>
        <v>0</v>
      </c>
      <c r="L37" s="23">
        <f t="shared" si="13"/>
        <v>0</v>
      </c>
      <c r="M37" s="24">
        <f t="shared" si="13"/>
        <v>0</v>
      </c>
      <c r="N37" s="98"/>
      <c r="O37" s="214"/>
      <c r="P37" s="212"/>
      <c r="Q37" s="214"/>
      <c r="R37" s="213"/>
      <c r="S37" s="23">
        <v>27</v>
      </c>
    </row>
    <row r="38" spans="1:19" ht="15" customHeight="1" x14ac:dyDescent="0.2">
      <c r="A38" s="25">
        <f>A37+1</f>
        <v>19</v>
      </c>
      <c r="B38" s="22">
        <f>IF(Mannschaft!$G28="d",Mannschaft!B28,)</f>
        <v>0</v>
      </c>
      <c r="C38" s="86">
        <f>IF(Mannschaft!$G28="d",Mannschaft!B24,)</f>
        <v>0</v>
      </c>
      <c r="D38" s="23">
        <f>IF(Mannschaft!$G28="d",Mannschaft!C28,)</f>
        <v>0</v>
      </c>
      <c r="E38" s="23">
        <f>IF(Mannschaft!$G28="d",Mannschaft!D28,)</f>
        <v>0</v>
      </c>
      <c r="F38" s="23">
        <f>IF(Mannschaft!$G28="d",Mannschaft!E28,)</f>
        <v>0</v>
      </c>
      <c r="G38" s="163"/>
      <c r="H38" s="25"/>
      <c r="I38" s="23">
        <f t="shared" si="12"/>
        <v>0</v>
      </c>
      <c r="J38" s="24"/>
      <c r="K38" s="25">
        <f t="shared" si="13"/>
        <v>0</v>
      </c>
      <c r="L38" s="23">
        <f t="shared" si="13"/>
        <v>0</v>
      </c>
      <c r="M38" s="24">
        <f t="shared" si="13"/>
        <v>0</v>
      </c>
      <c r="N38" s="98"/>
      <c r="O38" s="214"/>
      <c r="P38" s="212"/>
      <c r="Q38" s="214"/>
      <c r="R38" s="213"/>
      <c r="S38" s="23">
        <v>28</v>
      </c>
    </row>
    <row r="39" spans="1:19" x14ac:dyDescent="0.2">
      <c r="A39" s="25">
        <f>A38+1</f>
        <v>20</v>
      </c>
      <c r="B39" s="22">
        <f>IF(Mannschaft!$G29="d",Mannschaft!B29,)</f>
        <v>0</v>
      </c>
      <c r="C39" s="86">
        <f>IF(Mannschaft!$G29="d",Mannschaft!B24,)</f>
        <v>0</v>
      </c>
      <c r="D39" s="23">
        <f>IF(Mannschaft!$G29="d",Mannschaft!C29,)</f>
        <v>0</v>
      </c>
      <c r="E39" s="23">
        <f>IF(Mannschaft!$G29="d",Mannschaft!D29,)</f>
        <v>0</v>
      </c>
      <c r="F39" s="23">
        <f>IF(Mannschaft!$G29="d",Mannschaft!E29,)</f>
        <v>0</v>
      </c>
      <c r="G39" s="163"/>
      <c r="H39" s="25"/>
      <c r="I39" s="23">
        <f t="shared" si="12"/>
        <v>0</v>
      </c>
      <c r="J39" s="24"/>
      <c r="K39" s="25">
        <f t="shared" si="13"/>
        <v>0</v>
      </c>
      <c r="L39" s="23">
        <f t="shared" si="13"/>
        <v>0</v>
      </c>
      <c r="M39" s="24">
        <f t="shared" si="13"/>
        <v>0</v>
      </c>
      <c r="N39" s="98"/>
      <c r="O39" s="166"/>
      <c r="P39" s="70"/>
      <c r="Q39" s="166"/>
      <c r="R39" s="211"/>
      <c r="S39" s="23">
        <v>29</v>
      </c>
    </row>
    <row r="40" spans="1:19" ht="15" customHeight="1" x14ac:dyDescent="0.2">
      <c r="A40" s="25">
        <f>A39+1</f>
        <v>21</v>
      </c>
      <c r="B40" s="22">
        <f>IF(Mannschaft!$G30="d",Mannschaft!B30,)</f>
        <v>0</v>
      </c>
      <c r="C40" s="86">
        <f>IF(Mannschaft!$G30="d",Mannschaft!B24,)</f>
        <v>0</v>
      </c>
      <c r="D40" s="23">
        <f>IF(Mannschaft!$G30="d",Mannschaft!C30,)</f>
        <v>0</v>
      </c>
      <c r="E40" s="23">
        <f>IF(Mannschaft!$G30="d",Mannschaft!D30,)</f>
        <v>0</v>
      </c>
      <c r="F40" s="23">
        <f>IF(Mannschaft!$G30="d",Mannschaft!E30,)</f>
        <v>0</v>
      </c>
      <c r="G40" s="163"/>
      <c r="H40" s="25"/>
      <c r="I40" s="23">
        <f t="shared" si="12"/>
        <v>0</v>
      </c>
      <c r="J40" s="24"/>
      <c r="K40" s="25">
        <f t="shared" si="13"/>
        <v>0</v>
      </c>
      <c r="L40" s="23">
        <f t="shared" si="13"/>
        <v>0</v>
      </c>
      <c r="M40" s="24">
        <f t="shared" si="13"/>
        <v>0</v>
      </c>
      <c r="N40" s="98"/>
      <c r="O40" s="214"/>
      <c r="P40" s="212"/>
      <c r="Q40" s="214"/>
      <c r="R40" s="213"/>
      <c r="S40" s="23">
        <v>30</v>
      </c>
    </row>
    <row r="41" spans="1:19" x14ac:dyDescent="0.2">
      <c r="A41" s="25">
        <f>A40+1</f>
        <v>22</v>
      </c>
      <c r="B41" s="22">
        <f>IF(Mannschaft!$G31="d",Mannschaft!B31,)</f>
        <v>0</v>
      </c>
      <c r="C41" s="86">
        <f>IF(Mannschaft!$G31="d",Mannschaft!B24,)</f>
        <v>0</v>
      </c>
      <c r="D41" s="23">
        <f>IF(Mannschaft!$G31="d",Mannschaft!C31,)</f>
        <v>0</v>
      </c>
      <c r="E41" s="23">
        <f>IF(Mannschaft!$G31="d",Mannschaft!D31,)</f>
        <v>0</v>
      </c>
      <c r="F41" s="23">
        <f>IF(Mannschaft!$G31="d",Mannschaft!E31,)</f>
        <v>0</v>
      </c>
      <c r="G41" s="163"/>
      <c r="H41" s="25"/>
      <c r="I41" s="23">
        <f t="shared" si="12"/>
        <v>0</v>
      </c>
      <c r="J41" s="24"/>
      <c r="K41" s="25">
        <f t="shared" si="13"/>
        <v>0</v>
      </c>
      <c r="L41" s="23">
        <f t="shared" si="13"/>
        <v>0</v>
      </c>
      <c r="M41" s="24">
        <f t="shared" si="13"/>
        <v>0</v>
      </c>
      <c r="N41" s="98"/>
      <c r="O41" s="166"/>
      <c r="P41" s="70"/>
      <c r="Q41" s="166"/>
      <c r="R41" s="211"/>
      <c r="S41" s="23">
        <v>31</v>
      </c>
    </row>
    <row r="42" spans="1:19" x14ac:dyDescent="0.2">
      <c r="A42" s="25">
        <f t="shared" ref="A42:A47" si="14">A41+1</f>
        <v>23</v>
      </c>
      <c r="B42" s="22">
        <f>IF(Mannschaft!$G36="d",Mannschaft!B36,)</f>
        <v>0</v>
      </c>
      <c r="C42" s="86">
        <f>IF(Mannschaft!$G36="d",Mannschaft!B30,)</f>
        <v>0</v>
      </c>
      <c r="D42" s="23">
        <f>IF(Mannschaft!$G36="d",Mannschaft!C36,)</f>
        <v>0</v>
      </c>
      <c r="E42" s="23">
        <f>IF(Mannschaft!$G36="d",Mannschaft!D36,)</f>
        <v>0</v>
      </c>
      <c r="F42" s="23">
        <f>IF(Mannschaft!$G36="d",Mannschaft!E36,)</f>
        <v>0</v>
      </c>
      <c r="G42" s="163"/>
      <c r="H42" s="25"/>
      <c r="I42" s="23">
        <f t="shared" ref="I42:I47" si="15">SUM(J42-H42)</f>
        <v>0</v>
      </c>
      <c r="J42" s="24"/>
      <c r="K42" s="25">
        <f t="shared" ref="K42:K47" si="16">SUM(D42,H42)</f>
        <v>0</v>
      </c>
      <c r="L42" s="23">
        <f t="shared" ref="L42:L47" si="17">SUM(E42,I42)</f>
        <v>0</v>
      </c>
      <c r="M42" s="24">
        <f t="shared" ref="M42:M47" si="18">SUM(F42,J42)</f>
        <v>0</v>
      </c>
      <c r="N42" s="98"/>
      <c r="O42" s="214"/>
      <c r="P42" s="212"/>
      <c r="Q42" s="214"/>
      <c r="R42" s="213"/>
      <c r="S42" s="23">
        <v>36</v>
      </c>
    </row>
    <row r="43" spans="1:19" x14ac:dyDescent="0.2">
      <c r="A43" s="25">
        <f t="shared" si="14"/>
        <v>24</v>
      </c>
      <c r="B43" s="22">
        <f>IF(Mannschaft!$G37="d",Mannschaft!B37,)</f>
        <v>0</v>
      </c>
      <c r="C43" s="86">
        <f>IF(Mannschaft!$G37="d",Mannschaft!B30,)</f>
        <v>0</v>
      </c>
      <c r="D43" s="23">
        <f>IF(Mannschaft!$G37="d",Mannschaft!C37,)</f>
        <v>0</v>
      </c>
      <c r="E43" s="23">
        <f>IF(Mannschaft!$G37="d",Mannschaft!D37,)</f>
        <v>0</v>
      </c>
      <c r="F43" s="23">
        <f>IF(Mannschaft!$G37="d",Mannschaft!E37,)</f>
        <v>0</v>
      </c>
      <c r="G43" s="163"/>
      <c r="H43" s="25"/>
      <c r="I43" s="23">
        <f t="shared" si="15"/>
        <v>0</v>
      </c>
      <c r="J43" s="24"/>
      <c r="K43" s="25">
        <f t="shared" si="16"/>
        <v>0</v>
      </c>
      <c r="L43" s="23">
        <f t="shared" si="17"/>
        <v>0</v>
      </c>
      <c r="M43" s="24">
        <f t="shared" si="18"/>
        <v>0</v>
      </c>
      <c r="N43" s="98"/>
      <c r="O43" s="166"/>
      <c r="P43" s="70"/>
      <c r="Q43" s="166"/>
      <c r="R43" s="211"/>
      <c r="S43" s="23">
        <v>37</v>
      </c>
    </row>
    <row r="44" spans="1:19" s="15" customFormat="1" x14ac:dyDescent="0.2">
      <c r="A44" s="25">
        <f t="shared" si="14"/>
        <v>25</v>
      </c>
      <c r="B44" s="22">
        <f>IF(Mannschaft!$G38="d",Mannschaft!B38,)</f>
        <v>0</v>
      </c>
      <c r="C44" s="86">
        <f>IF(Mannschaft!$G38="d",Mannschaft!B36,)</f>
        <v>0</v>
      </c>
      <c r="D44" s="23">
        <f>IF(Mannschaft!$G38="d",Mannschaft!C38,)</f>
        <v>0</v>
      </c>
      <c r="E44" s="23">
        <f>IF(Mannschaft!$G38="d",Mannschaft!D38,)</f>
        <v>0</v>
      </c>
      <c r="F44" s="23">
        <f>IF(Mannschaft!$G38="d",Mannschaft!E38,)</f>
        <v>0</v>
      </c>
      <c r="G44" s="163"/>
      <c r="H44" s="25"/>
      <c r="I44" s="23">
        <f t="shared" si="15"/>
        <v>0</v>
      </c>
      <c r="J44" s="24"/>
      <c r="K44" s="25">
        <f t="shared" si="16"/>
        <v>0</v>
      </c>
      <c r="L44" s="23">
        <f t="shared" si="17"/>
        <v>0</v>
      </c>
      <c r="M44" s="24">
        <f t="shared" si="18"/>
        <v>0</v>
      </c>
      <c r="N44" s="98"/>
      <c r="O44" s="166"/>
      <c r="P44" s="70"/>
      <c r="Q44" s="166"/>
      <c r="R44" s="211"/>
      <c r="S44" s="23">
        <v>38</v>
      </c>
    </row>
    <row r="45" spans="1:19" s="15" customFormat="1" x14ac:dyDescent="0.2">
      <c r="A45" s="25">
        <f t="shared" si="14"/>
        <v>26</v>
      </c>
      <c r="B45" s="22">
        <f>IF(Mannschaft!$G39="d",Mannschaft!B39,)</f>
        <v>0</v>
      </c>
      <c r="C45" s="86">
        <f>IF(Mannschaft!$G39="d",Mannschaft!B36,)</f>
        <v>0</v>
      </c>
      <c r="D45" s="23">
        <f>IF(Mannschaft!$G39="d",Mannschaft!C39,)</f>
        <v>0</v>
      </c>
      <c r="E45" s="23">
        <f>IF(Mannschaft!$G39="d",Mannschaft!D39,)</f>
        <v>0</v>
      </c>
      <c r="F45" s="23">
        <f>IF(Mannschaft!$G39="d",Mannschaft!E39,)</f>
        <v>0</v>
      </c>
      <c r="G45" s="163"/>
      <c r="H45" s="25"/>
      <c r="I45" s="23">
        <f t="shared" si="15"/>
        <v>0</v>
      </c>
      <c r="J45" s="24"/>
      <c r="K45" s="25">
        <f t="shared" si="16"/>
        <v>0</v>
      </c>
      <c r="L45" s="23">
        <f t="shared" si="17"/>
        <v>0</v>
      </c>
      <c r="M45" s="24">
        <f t="shared" si="18"/>
        <v>0</v>
      </c>
      <c r="N45" s="98"/>
      <c r="O45" s="214"/>
      <c r="P45" s="212"/>
      <c r="Q45" s="214"/>
      <c r="R45" s="213"/>
      <c r="S45" s="23">
        <v>39</v>
      </c>
    </row>
    <row r="46" spans="1:19" s="15" customFormat="1" x14ac:dyDescent="0.2">
      <c r="A46" s="25">
        <f t="shared" si="14"/>
        <v>27</v>
      </c>
      <c r="B46" s="22">
        <f>IF(Mannschaft!$G40="d",Mannschaft!B40,)</f>
        <v>0</v>
      </c>
      <c r="C46" s="86">
        <f>IF(Mannschaft!$G40="d",Mannschaft!B36,)</f>
        <v>0</v>
      </c>
      <c r="D46" s="23">
        <f>IF(Mannschaft!$G40="d",Mannschaft!C40,)</f>
        <v>0</v>
      </c>
      <c r="E46" s="23">
        <f>IF(Mannschaft!$G40="d",Mannschaft!D40,)</f>
        <v>0</v>
      </c>
      <c r="F46" s="23">
        <f>IF(Mannschaft!$G40="d",Mannschaft!E40,)</f>
        <v>0</v>
      </c>
      <c r="G46" s="163"/>
      <c r="H46" s="25"/>
      <c r="I46" s="23">
        <f t="shared" si="15"/>
        <v>0</v>
      </c>
      <c r="J46" s="24"/>
      <c r="K46" s="25">
        <f t="shared" si="16"/>
        <v>0</v>
      </c>
      <c r="L46" s="23">
        <f t="shared" si="17"/>
        <v>0</v>
      </c>
      <c r="M46" s="24">
        <f t="shared" si="18"/>
        <v>0</v>
      </c>
      <c r="N46" s="98"/>
      <c r="O46" s="214"/>
      <c r="P46" s="212"/>
      <c r="Q46" s="214"/>
      <c r="R46" s="213"/>
      <c r="S46" s="23">
        <v>40</v>
      </c>
    </row>
    <row r="47" spans="1:19" s="15" customFormat="1" x14ac:dyDescent="0.2">
      <c r="A47" s="25">
        <f t="shared" si="14"/>
        <v>28</v>
      </c>
      <c r="B47" s="22">
        <f>IF(Mannschaft!$G41="d",Mannschaft!B41,)</f>
        <v>0</v>
      </c>
      <c r="C47" s="86">
        <f>IF(Mannschaft!$G41="d",Mannschaft!B36,)</f>
        <v>0</v>
      </c>
      <c r="D47" s="23">
        <f>IF(Mannschaft!$G41="d",Mannschaft!C41,)</f>
        <v>0</v>
      </c>
      <c r="E47" s="23">
        <f>IF(Mannschaft!$G41="d",Mannschaft!D41,)</f>
        <v>0</v>
      </c>
      <c r="F47" s="23">
        <f>IF(Mannschaft!$G41="d",Mannschaft!E41,)</f>
        <v>0</v>
      </c>
      <c r="G47" s="163"/>
      <c r="H47" s="25"/>
      <c r="I47" s="23">
        <f t="shared" si="15"/>
        <v>0</v>
      </c>
      <c r="J47" s="24"/>
      <c r="K47" s="25">
        <f t="shared" si="16"/>
        <v>0</v>
      </c>
      <c r="L47" s="23">
        <f t="shared" si="17"/>
        <v>0</v>
      </c>
      <c r="M47" s="24">
        <f t="shared" si="18"/>
        <v>0</v>
      </c>
      <c r="N47" s="98"/>
      <c r="O47" s="166"/>
      <c r="P47" s="70"/>
      <c r="Q47" s="166"/>
      <c r="R47" s="211"/>
      <c r="S47" s="23">
        <v>41</v>
      </c>
    </row>
    <row r="48" spans="1:19" s="15" customFormat="1" x14ac:dyDescent="0.2">
      <c r="A48" s="203"/>
      <c r="C48" s="203"/>
      <c r="D48" s="161"/>
      <c r="E48" s="161"/>
      <c r="F48" s="161"/>
      <c r="G48" s="161"/>
      <c r="O48" s="42"/>
      <c r="P48" s="60"/>
      <c r="Q48" s="42"/>
      <c r="S48" s="277"/>
    </row>
    <row r="49" spans="1:19" s="15" customFormat="1" x14ac:dyDescent="0.2">
      <c r="A49" s="203"/>
      <c r="C49" s="203"/>
      <c r="D49" s="161"/>
      <c r="E49" s="161"/>
      <c r="F49" s="161"/>
      <c r="G49" s="161"/>
      <c r="O49" s="42"/>
      <c r="P49" s="60"/>
      <c r="Q49" s="42"/>
      <c r="S49" s="277"/>
    </row>
    <row r="50" spans="1:19" s="15" customFormat="1" x14ac:dyDescent="0.2">
      <c r="A50" s="203"/>
      <c r="C50" s="203"/>
      <c r="D50" s="161"/>
      <c r="E50" s="161"/>
      <c r="F50" s="161"/>
      <c r="G50" s="161"/>
      <c r="O50" s="42"/>
      <c r="P50" s="60"/>
      <c r="Q50" s="42"/>
      <c r="S50" s="277"/>
    </row>
    <row r="51" spans="1:19" s="15" customFormat="1" x14ac:dyDescent="0.2">
      <c r="A51" s="203"/>
      <c r="C51" s="203"/>
      <c r="D51" s="161"/>
      <c r="E51" s="161"/>
      <c r="F51" s="161"/>
      <c r="G51" s="161"/>
      <c r="O51" s="42"/>
      <c r="P51" s="60"/>
      <c r="Q51" s="42"/>
      <c r="S51" s="277"/>
    </row>
    <row r="52" spans="1:19" s="15" customFormat="1" x14ac:dyDescent="0.2">
      <c r="A52" s="203"/>
      <c r="C52" s="203"/>
      <c r="D52" s="161"/>
      <c r="E52" s="161"/>
      <c r="F52" s="161"/>
      <c r="G52" s="161"/>
      <c r="O52" s="42"/>
      <c r="P52" s="60"/>
      <c r="Q52" s="42"/>
      <c r="S52" s="277"/>
    </row>
    <row r="53" spans="1:19" s="15" customFormat="1" x14ac:dyDescent="0.2">
      <c r="A53" s="203"/>
      <c r="C53" s="203"/>
      <c r="D53" s="161"/>
      <c r="E53" s="161"/>
      <c r="F53" s="161"/>
      <c r="G53" s="161"/>
      <c r="O53" s="42"/>
      <c r="P53" s="60"/>
      <c r="Q53" s="42"/>
      <c r="S53" s="277"/>
    </row>
    <row r="54" spans="1:19" s="15" customFormat="1" x14ac:dyDescent="0.2">
      <c r="A54" s="203"/>
      <c r="C54" s="203"/>
      <c r="D54" s="161"/>
      <c r="E54" s="161"/>
      <c r="F54" s="161"/>
      <c r="G54" s="161"/>
      <c r="O54" s="42"/>
      <c r="P54" s="60"/>
      <c r="Q54" s="42"/>
      <c r="S54" s="277"/>
    </row>
    <row r="55" spans="1:19" s="15" customFormat="1" x14ac:dyDescent="0.2">
      <c r="A55" s="203"/>
      <c r="C55" s="203"/>
      <c r="D55" s="161"/>
      <c r="E55" s="161"/>
      <c r="F55" s="161"/>
      <c r="G55" s="161"/>
      <c r="O55" s="42"/>
      <c r="P55" s="60"/>
      <c r="Q55" s="42"/>
      <c r="S55" s="277"/>
    </row>
    <row r="56" spans="1:19" s="15" customFormat="1" x14ac:dyDescent="0.2">
      <c r="A56" s="203"/>
      <c r="C56" s="203"/>
      <c r="D56" s="161"/>
      <c r="E56" s="161"/>
      <c r="F56" s="161"/>
      <c r="G56" s="161"/>
      <c r="O56" s="42"/>
      <c r="P56" s="60"/>
      <c r="Q56" s="42"/>
      <c r="S56" s="277"/>
    </row>
    <row r="57" spans="1:19" s="15" customFormat="1" x14ac:dyDescent="0.2">
      <c r="A57" s="203"/>
      <c r="C57" s="203"/>
      <c r="D57" s="161"/>
      <c r="E57" s="161"/>
      <c r="F57" s="161"/>
      <c r="G57" s="161"/>
      <c r="O57" s="42"/>
      <c r="P57" s="60"/>
      <c r="Q57" s="42"/>
      <c r="S57" s="277"/>
    </row>
    <row r="58" spans="1:19" s="15" customFormat="1" x14ac:dyDescent="0.2">
      <c r="A58" s="203"/>
      <c r="C58" s="203"/>
      <c r="D58" s="161"/>
      <c r="E58" s="161"/>
      <c r="F58" s="161"/>
      <c r="G58" s="161"/>
      <c r="O58" s="42"/>
      <c r="P58" s="60"/>
      <c r="Q58" s="42"/>
      <c r="S58" s="277"/>
    </row>
    <row r="59" spans="1:19" s="15" customFormat="1" x14ac:dyDescent="0.2">
      <c r="A59" s="203"/>
      <c r="C59" s="203"/>
      <c r="D59" s="161"/>
      <c r="E59" s="161"/>
      <c r="F59" s="161"/>
      <c r="G59" s="161"/>
      <c r="O59" s="42"/>
      <c r="P59" s="60"/>
      <c r="Q59" s="42"/>
      <c r="S59" s="277"/>
    </row>
    <row r="60" spans="1:19" s="15" customFormat="1" x14ac:dyDescent="0.2">
      <c r="A60" s="203"/>
      <c r="C60" s="203"/>
      <c r="D60" s="161"/>
      <c r="E60" s="161"/>
      <c r="F60" s="161"/>
      <c r="G60" s="161"/>
      <c r="O60" s="42"/>
      <c r="P60" s="60"/>
      <c r="Q60" s="42"/>
      <c r="S60" s="277"/>
    </row>
    <row r="61" spans="1:19" s="15" customFormat="1" x14ac:dyDescent="0.2">
      <c r="A61" s="203"/>
      <c r="C61" s="203"/>
      <c r="D61" s="161"/>
      <c r="E61" s="161"/>
      <c r="F61" s="161"/>
      <c r="G61" s="161"/>
      <c r="O61" s="42"/>
      <c r="P61" s="60"/>
      <c r="Q61" s="42"/>
      <c r="S61" s="277"/>
    </row>
  </sheetData>
  <mergeCells count="7">
    <mergeCell ref="A3:M3"/>
    <mergeCell ref="K1:M1"/>
    <mergeCell ref="P5:Q5"/>
    <mergeCell ref="K5:M5"/>
    <mergeCell ref="H5:J5"/>
    <mergeCell ref="C1:J1"/>
    <mergeCell ref="D5:G5"/>
  </mergeCells>
  <phoneticPr fontId="9" type="noConversion"/>
  <conditionalFormatting sqref="D8:D47 H8:H47">
    <cfRule type="cellIs" dxfId="9" priority="1" stopIfTrue="1" operator="greaterThanOrEqual">
      <formula>300</formula>
    </cfRule>
  </conditionalFormatting>
  <conditionalFormatting sqref="E8:E47 I8:I47">
    <cfRule type="cellIs" dxfId="8" priority="2" stopIfTrue="1" operator="greaterThanOrEqual">
      <formula>150</formula>
    </cfRule>
  </conditionalFormatting>
  <conditionalFormatting sqref="K8:K47">
    <cfRule type="cellIs" dxfId="7" priority="3" stopIfTrue="1" operator="greaterThanOrEqual">
      <formula>600</formula>
    </cfRule>
  </conditionalFormatting>
  <conditionalFormatting sqref="L8:L47">
    <cfRule type="cellIs" dxfId="6" priority="4" stopIfTrue="1" operator="greaterThanOrEqual">
      <formula>300</formula>
    </cfRule>
  </conditionalFormatting>
  <conditionalFormatting sqref="M8:M47">
    <cfRule type="cellIs" dxfId="5" priority="5" stopIfTrue="1" operator="greaterThanOrEqual">
      <formula>1000</formula>
    </cfRule>
    <cfRule type="cellIs" dxfId="4" priority="6" stopIfTrue="1" operator="greaterThanOrEqual">
      <formula>900</formula>
    </cfRule>
    <cfRule type="cellIs" dxfId="3" priority="7" stopIfTrue="1" operator="greaterThanOrEqual">
      <formula>800</formula>
    </cfRule>
  </conditionalFormatting>
  <conditionalFormatting sqref="F8:F47 J8:J47">
    <cfRule type="cellIs" dxfId="2" priority="8" stopIfTrue="1" operator="greaterThanOrEqual">
      <formula>500</formula>
    </cfRule>
    <cfRule type="cellIs" dxfId="1" priority="9" stopIfTrue="1" operator="greaterThanOrEqual">
      <formula>450</formula>
    </cfRule>
    <cfRule type="cellIs" dxfId="0" priority="10" stopIfTrue="1" operator="greaterThanOrEqual">
      <formula>400</formula>
    </cfRule>
  </conditionalFormatting>
  <printOptions horizontalCentered="1"/>
  <pageMargins left="0.19685039370078741" right="0.19685039370078741" top="0.78740157480314965" bottom="0.78740157480314965" header="0.39370078740157483" footer="0.39370078740157483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showZeros="0" zoomScale="73" zoomScaleNormal="73" workbookViewId="0">
      <selection sqref="A1:E1"/>
    </sheetView>
  </sheetViews>
  <sheetFormatPr baseColWidth="10" defaultColWidth="11.42578125" defaultRowHeight="12.75" x14ac:dyDescent="0.2"/>
  <cols>
    <col min="1" max="4" width="10.7109375" style="117" customWidth="1"/>
    <col min="5" max="5" width="7.7109375" style="117" customWidth="1"/>
    <col min="6" max="6" width="18.7109375" style="117" customWidth="1"/>
    <col min="7" max="10" width="10.7109375" style="117" customWidth="1"/>
    <col min="11" max="11" width="7.7109375" style="117" customWidth="1"/>
    <col min="12" max="15" width="10.7109375" style="117" customWidth="1"/>
    <col min="16" max="16" width="7.7109375" style="117" customWidth="1"/>
    <col min="17" max="17" width="18.7109375" style="117" customWidth="1"/>
    <col min="18" max="21" width="10.7109375" style="117" customWidth="1"/>
    <col min="22" max="22" width="7.7109375" style="117" customWidth="1"/>
    <col min="23" max="26" width="10.7109375" style="388" customWidth="1"/>
    <col min="27" max="27" width="7.7109375" style="388" customWidth="1"/>
    <col min="28" max="28" width="18.7109375" style="388" customWidth="1"/>
    <col min="29" max="32" width="10.7109375" style="388" customWidth="1"/>
    <col min="33" max="33" width="7.7109375" style="388" customWidth="1"/>
    <col min="34" max="37" width="10.7109375" style="388" customWidth="1"/>
    <col min="38" max="38" width="7.7109375" style="388" customWidth="1"/>
    <col min="39" max="39" width="18.7109375" style="388" customWidth="1"/>
    <col min="40" max="43" width="10.7109375" style="388" customWidth="1"/>
    <col min="44" max="44" width="7.7109375" style="388" customWidth="1"/>
    <col min="45" max="16384" width="11.42578125" style="117"/>
  </cols>
  <sheetData>
    <row r="1" spans="1:44" s="118" customFormat="1" ht="20.25" customHeight="1" x14ac:dyDescent="0.2">
      <c r="A1" s="569" t="str">
        <f>Startplan!A1</f>
        <v>40. Wiener Bankenturnier</v>
      </c>
      <c r="B1" s="569"/>
      <c r="C1" s="569"/>
      <c r="D1" s="569"/>
      <c r="E1" s="569"/>
      <c r="G1" s="569" t="str">
        <f>A1</f>
        <v>40. Wiener Bankenturnier</v>
      </c>
      <c r="H1" s="569"/>
      <c r="I1" s="569"/>
      <c r="J1" s="569"/>
      <c r="K1" s="569"/>
      <c r="L1" s="569" t="str">
        <f>A1</f>
        <v>40. Wiener Bankenturnier</v>
      </c>
      <c r="M1" s="569"/>
      <c r="N1" s="569"/>
      <c r="O1" s="569"/>
      <c r="P1" s="569"/>
      <c r="R1" s="569" t="str">
        <f>A1</f>
        <v>40. Wiener Bankenturnier</v>
      </c>
      <c r="S1" s="569"/>
      <c r="T1" s="569"/>
      <c r="U1" s="569"/>
      <c r="V1" s="569"/>
      <c r="W1" s="389"/>
      <c r="X1" s="389"/>
      <c r="Y1" s="389"/>
      <c r="Z1" s="573"/>
      <c r="AA1" s="573"/>
      <c r="AB1" s="389"/>
      <c r="AC1" s="389"/>
      <c r="AD1" s="389"/>
      <c r="AE1" s="389"/>
      <c r="AF1" s="573"/>
      <c r="AG1" s="573"/>
      <c r="AH1" s="389"/>
      <c r="AI1" s="389"/>
      <c r="AJ1" s="389"/>
      <c r="AK1" s="573"/>
      <c r="AL1" s="573"/>
      <c r="AM1" s="389"/>
      <c r="AN1" s="389"/>
      <c r="AO1" s="389"/>
      <c r="AP1" s="389"/>
      <c r="AQ1" s="573"/>
      <c r="AR1" s="573"/>
    </row>
    <row r="2" spans="1:44" s="118" customFormat="1" ht="15.75" customHeight="1" x14ac:dyDescent="0.2">
      <c r="A2" s="569" t="s">
        <v>63</v>
      </c>
      <c r="B2" s="569"/>
      <c r="C2" s="569"/>
      <c r="D2" s="569"/>
      <c r="E2" s="569"/>
      <c r="G2" s="569" t="s">
        <v>63</v>
      </c>
      <c r="H2" s="569"/>
      <c r="I2" s="569"/>
      <c r="J2" s="569"/>
      <c r="K2" s="569"/>
      <c r="L2" s="569" t="s">
        <v>63</v>
      </c>
      <c r="M2" s="569"/>
      <c r="N2" s="569"/>
      <c r="O2" s="569"/>
      <c r="P2" s="569"/>
      <c r="R2" s="569" t="s">
        <v>63</v>
      </c>
      <c r="S2" s="569"/>
      <c r="T2" s="569"/>
      <c r="U2" s="569"/>
      <c r="V2" s="569"/>
      <c r="W2" s="568"/>
      <c r="X2" s="568"/>
      <c r="Y2" s="568"/>
      <c r="Z2" s="568"/>
      <c r="AA2" s="568"/>
      <c r="AB2" s="389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389"/>
      <c r="AN2" s="568"/>
      <c r="AO2" s="568"/>
      <c r="AP2" s="568"/>
      <c r="AQ2" s="568"/>
      <c r="AR2" s="568"/>
    </row>
    <row r="3" spans="1:44" s="118" customFormat="1" ht="15" customHeight="1" x14ac:dyDescent="0.2">
      <c r="A3" s="135" t="str">
        <f>IF(MIX!H6="d","Dame","Herr")</f>
        <v>Herr</v>
      </c>
      <c r="B3" s="135"/>
      <c r="C3" s="135" t="s">
        <v>117</v>
      </c>
      <c r="D3" s="572"/>
      <c r="E3" s="572"/>
      <c r="G3" s="135" t="str">
        <f>IF(MIX!H10="d","Dame","Herr")</f>
        <v>Herr</v>
      </c>
      <c r="H3" s="135"/>
      <c r="I3" s="135" t="s">
        <v>117</v>
      </c>
      <c r="J3" s="572"/>
      <c r="K3" s="572"/>
      <c r="L3" s="135" t="s">
        <v>49</v>
      </c>
      <c r="M3" s="135"/>
      <c r="N3" s="135" t="s">
        <v>117</v>
      </c>
      <c r="O3" s="572"/>
      <c r="P3" s="572"/>
      <c r="R3" s="135" t="s">
        <v>49</v>
      </c>
      <c r="S3" s="135"/>
      <c r="T3" s="135" t="s">
        <v>117</v>
      </c>
      <c r="U3" s="572"/>
      <c r="V3" s="572"/>
      <c r="W3" s="390"/>
      <c r="X3" s="390"/>
      <c r="Y3" s="390"/>
      <c r="Z3" s="568"/>
      <c r="AA3" s="568"/>
      <c r="AB3" s="389"/>
      <c r="AC3" s="390"/>
      <c r="AD3" s="390"/>
      <c r="AE3" s="390"/>
      <c r="AF3" s="568"/>
      <c r="AG3" s="568"/>
      <c r="AH3" s="390"/>
      <c r="AI3" s="390"/>
      <c r="AJ3" s="390"/>
      <c r="AK3" s="568"/>
      <c r="AL3" s="568"/>
      <c r="AM3" s="389"/>
      <c r="AN3" s="390"/>
      <c r="AO3" s="390"/>
      <c r="AP3" s="390"/>
      <c r="AQ3" s="568"/>
      <c r="AR3" s="568"/>
    </row>
    <row r="4" spans="1:44" ht="12" customHeight="1" x14ac:dyDescent="0.2">
      <c r="A4" s="121" t="s">
        <v>51</v>
      </c>
      <c r="B4" s="122"/>
      <c r="C4" s="123"/>
      <c r="D4" s="121" t="s">
        <v>52</v>
      </c>
      <c r="E4" s="123"/>
      <c r="G4" s="121" t="s">
        <v>51</v>
      </c>
      <c r="H4" s="122"/>
      <c r="I4" s="123"/>
      <c r="J4" s="121" t="s">
        <v>52</v>
      </c>
      <c r="K4" s="123"/>
      <c r="L4" s="121" t="s">
        <v>51</v>
      </c>
      <c r="M4" s="122"/>
      <c r="N4" s="123"/>
      <c r="O4" s="121" t="s">
        <v>52</v>
      </c>
      <c r="P4" s="123"/>
      <c r="R4" s="121" t="s">
        <v>51</v>
      </c>
      <c r="S4" s="122"/>
      <c r="T4" s="123"/>
      <c r="U4" s="121" t="s">
        <v>52</v>
      </c>
      <c r="V4" s="123"/>
      <c r="W4" s="391"/>
      <c r="Z4" s="391"/>
      <c r="AC4" s="391"/>
      <c r="AF4" s="391"/>
      <c r="AH4" s="391"/>
      <c r="AK4" s="391"/>
      <c r="AN4" s="391"/>
      <c r="AQ4" s="391"/>
    </row>
    <row r="5" spans="1:44" s="124" customFormat="1" ht="20.25" customHeight="1" x14ac:dyDescent="0.2">
      <c r="A5" s="575"/>
      <c r="B5" s="576"/>
      <c r="C5" s="577"/>
      <c r="D5" s="575"/>
      <c r="E5" s="577"/>
      <c r="G5" s="575"/>
      <c r="H5" s="576"/>
      <c r="I5" s="577"/>
      <c r="J5" s="575"/>
      <c r="K5" s="577"/>
      <c r="L5" s="575"/>
      <c r="M5" s="576"/>
      <c r="N5" s="577"/>
      <c r="O5" s="575"/>
      <c r="P5" s="577"/>
      <c r="R5" s="575"/>
      <c r="S5" s="576"/>
      <c r="T5" s="577"/>
      <c r="U5" s="575"/>
      <c r="V5" s="577"/>
      <c r="W5" s="574"/>
      <c r="X5" s="574"/>
      <c r="Y5" s="574"/>
      <c r="Z5" s="574"/>
      <c r="AA5" s="574"/>
      <c r="AB5" s="392"/>
      <c r="AC5" s="574"/>
      <c r="AD5" s="574"/>
      <c r="AE5" s="574"/>
      <c r="AF5" s="574"/>
      <c r="AG5" s="574"/>
      <c r="AH5" s="574"/>
      <c r="AI5" s="574"/>
      <c r="AJ5" s="574"/>
      <c r="AK5" s="574"/>
      <c r="AL5" s="574"/>
      <c r="AM5" s="392"/>
      <c r="AN5" s="574"/>
      <c r="AO5" s="574"/>
      <c r="AP5" s="574"/>
      <c r="AQ5" s="574"/>
      <c r="AR5" s="574"/>
    </row>
    <row r="6" spans="1:44" ht="6" customHeight="1" x14ac:dyDescent="0.2">
      <c r="A6" s="125"/>
      <c r="B6" s="125"/>
      <c r="C6" s="125"/>
      <c r="D6" s="125"/>
      <c r="E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R6" s="125"/>
      <c r="S6" s="125"/>
      <c r="T6" s="125"/>
      <c r="U6" s="125"/>
      <c r="V6" s="125"/>
    </row>
    <row r="7" spans="1:44" ht="15" customHeight="1" x14ac:dyDescent="0.2">
      <c r="A7" s="117" t="s">
        <v>53</v>
      </c>
      <c r="G7" s="117" t="s">
        <v>53</v>
      </c>
      <c r="L7" s="117" t="s">
        <v>53</v>
      </c>
      <c r="R7" s="117" t="s">
        <v>53</v>
      </c>
    </row>
    <row r="8" spans="1:44" ht="15" customHeight="1" x14ac:dyDescent="0.2">
      <c r="A8" s="126" t="s">
        <v>35</v>
      </c>
      <c r="B8" s="126" t="s">
        <v>54</v>
      </c>
      <c r="C8" s="126" t="s">
        <v>55</v>
      </c>
      <c r="D8" s="126" t="s">
        <v>11</v>
      </c>
      <c r="E8" s="126" t="s">
        <v>56</v>
      </c>
      <c r="G8" s="126" t="s">
        <v>35</v>
      </c>
      <c r="H8" s="126" t="s">
        <v>54</v>
      </c>
      <c r="I8" s="126" t="s">
        <v>55</v>
      </c>
      <c r="J8" s="126" t="s">
        <v>11</v>
      </c>
      <c r="K8" s="126" t="s">
        <v>56</v>
      </c>
      <c r="L8" s="126" t="s">
        <v>35</v>
      </c>
      <c r="M8" s="126" t="s">
        <v>54</v>
      </c>
      <c r="N8" s="126" t="s">
        <v>55</v>
      </c>
      <c r="O8" s="126" t="s">
        <v>11</v>
      </c>
      <c r="P8" s="126" t="s">
        <v>56</v>
      </c>
      <c r="R8" s="126" t="s">
        <v>35</v>
      </c>
      <c r="S8" s="126" t="s">
        <v>54</v>
      </c>
      <c r="T8" s="126" t="s">
        <v>55</v>
      </c>
      <c r="U8" s="126" t="s">
        <v>11</v>
      </c>
      <c r="V8" s="126" t="s">
        <v>56</v>
      </c>
      <c r="W8" s="393"/>
      <c r="X8" s="393"/>
      <c r="Y8" s="393"/>
      <c r="Z8" s="393"/>
      <c r="AA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N8" s="393"/>
      <c r="AO8" s="393"/>
      <c r="AP8" s="393"/>
      <c r="AQ8" s="393"/>
      <c r="AR8" s="393"/>
    </row>
    <row r="9" spans="1:44" s="118" customFormat="1" ht="18" customHeight="1" x14ac:dyDescent="0.2">
      <c r="A9" s="127">
        <v>1</v>
      </c>
      <c r="B9" s="127"/>
      <c r="C9" s="127">
        <f>D9-B9</f>
        <v>0</v>
      </c>
      <c r="D9" s="127"/>
      <c r="E9" s="127"/>
      <c r="G9" s="127">
        <v>2</v>
      </c>
      <c r="H9" s="127"/>
      <c r="I9" s="127">
        <f>J9-H9</f>
        <v>0</v>
      </c>
      <c r="J9" s="127"/>
      <c r="K9" s="127"/>
      <c r="L9" s="127">
        <v>3</v>
      </c>
      <c r="M9" s="127"/>
      <c r="N9" s="127">
        <f>O9-M9</f>
        <v>0</v>
      </c>
      <c r="O9" s="127"/>
      <c r="P9" s="127"/>
      <c r="R9" s="127">
        <v>4</v>
      </c>
      <c r="S9" s="127"/>
      <c r="T9" s="127">
        <f>U9-S9</f>
        <v>0</v>
      </c>
      <c r="U9" s="127"/>
      <c r="V9" s="127"/>
      <c r="W9" s="390"/>
      <c r="X9" s="390"/>
      <c r="Y9" s="390"/>
      <c r="Z9" s="390"/>
      <c r="AA9" s="390"/>
      <c r="AB9" s="389"/>
      <c r="AC9" s="390"/>
      <c r="AD9" s="390"/>
      <c r="AE9" s="390"/>
      <c r="AF9" s="390"/>
      <c r="AG9" s="390"/>
      <c r="AH9" s="390"/>
      <c r="AI9" s="390"/>
      <c r="AJ9" s="390"/>
      <c r="AK9" s="390"/>
      <c r="AL9" s="390"/>
      <c r="AM9" s="389"/>
      <c r="AN9" s="390"/>
      <c r="AO9" s="390"/>
      <c r="AP9" s="390"/>
      <c r="AQ9" s="390"/>
      <c r="AR9" s="390"/>
    </row>
    <row r="10" spans="1:44" s="118" customFormat="1" ht="18" customHeight="1" thickBot="1" x14ac:dyDescent="0.25">
      <c r="A10" s="128">
        <v>2</v>
      </c>
      <c r="B10" s="128"/>
      <c r="C10" s="128">
        <f>D10-B10</f>
        <v>0</v>
      </c>
      <c r="D10" s="128"/>
      <c r="E10" s="128"/>
      <c r="G10" s="128">
        <v>1</v>
      </c>
      <c r="H10" s="128"/>
      <c r="I10" s="128">
        <f>J10-H10</f>
        <v>0</v>
      </c>
      <c r="J10" s="128"/>
      <c r="K10" s="128"/>
      <c r="L10" s="128">
        <v>4</v>
      </c>
      <c r="M10" s="128"/>
      <c r="N10" s="128">
        <f>O10-M10</f>
        <v>0</v>
      </c>
      <c r="O10" s="128"/>
      <c r="P10" s="128"/>
      <c r="R10" s="128">
        <v>3</v>
      </c>
      <c r="S10" s="128"/>
      <c r="T10" s="128">
        <f>U10-S10</f>
        <v>0</v>
      </c>
      <c r="U10" s="128"/>
      <c r="V10" s="128"/>
      <c r="W10" s="390"/>
      <c r="X10" s="390"/>
      <c r="Y10" s="390"/>
      <c r="Z10" s="390"/>
      <c r="AA10" s="390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89"/>
      <c r="AN10" s="390"/>
      <c r="AO10" s="390"/>
      <c r="AP10" s="390"/>
      <c r="AQ10" s="390"/>
      <c r="AR10" s="390"/>
    </row>
    <row r="11" spans="1:44" s="118" customFormat="1" ht="20.100000000000001" customHeight="1" thickBot="1" x14ac:dyDescent="0.25">
      <c r="A11" s="129" t="s">
        <v>57</v>
      </c>
      <c r="B11" s="129">
        <f>SUM(B9:B10)</f>
        <v>0</v>
      </c>
      <c r="C11" s="130">
        <f>SUM(C9:C10)</f>
        <v>0</v>
      </c>
      <c r="D11" s="131">
        <f>SUM(D9:D10)</f>
        <v>0</v>
      </c>
      <c r="E11" s="132">
        <f>SUM(E9:E10)</f>
        <v>0</v>
      </c>
      <c r="G11" s="129" t="s">
        <v>57</v>
      </c>
      <c r="H11" s="129">
        <f>SUM(H9:H10)</f>
        <v>0</v>
      </c>
      <c r="I11" s="130">
        <f>SUM(I9:I10)</f>
        <v>0</v>
      </c>
      <c r="J11" s="131">
        <f>SUM(J9:J10)</f>
        <v>0</v>
      </c>
      <c r="K11" s="132">
        <f>SUM(K9:K10)</f>
        <v>0</v>
      </c>
      <c r="L11" s="129" t="s">
        <v>57</v>
      </c>
      <c r="M11" s="129">
        <f>SUM(M9:M10)</f>
        <v>0</v>
      </c>
      <c r="N11" s="130">
        <f>SUM(N9:N10)</f>
        <v>0</v>
      </c>
      <c r="O11" s="131">
        <f>SUM(O9:O10)</f>
        <v>0</v>
      </c>
      <c r="P11" s="132">
        <f>SUM(P9:P10)</f>
        <v>0</v>
      </c>
      <c r="R11" s="129" t="s">
        <v>57</v>
      </c>
      <c r="S11" s="129">
        <f>SUM(S9:S10)</f>
        <v>0</v>
      </c>
      <c r="T11" s="130">
        <f>SUM(T9:T10)</f>
        <v>0</v>
      </c>
      <c r="U11" s="131">
        <f>SUM(U9:U10)</f>
        <v>0</v>
      </c>
      <c r="V11" s="132">
        <f>SUM(V9:V10)</f>
        <v>0</v>
      </c>
      <c r="W11" s="390"/>
      <c r="X11" s="390"/>
      <c r="Y11" s="390"/>
      <c r="Z11" s="390"/>
      <c r="AA11" s="390"/>
      <c r="AB11" s="389"/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89"/>
      <c r="AN11" s="390"/>
      <c r="AO11" s="390"/>
      <c r="AP11" s="390"/>
      <c r="AQ11" s="390"/>
      <c r="AR11" s="390"/>
    </row>
    <row r="12" spans="1:44" ht="6" customHeight="1" x14ac:dyDescent="0.2">
      <c r="A12" s="133"/>
      <c r="G12" s="133"/>
      <c r="L12" s="133"/>
      <c r="R12" s="133"/>
      <c r="W12" s="393"/>
      <c r="AC12" s="393"/>
      <c r="AH12" s="393"/>
      <c r="AN12" s="393"/>
    </row>
    <row r="13" spans="1:44" ht="19.5" customHeight="1" x14ac:dyDescent="0.2">
      <c r="A13" s="148" t="s">
        <v>119</v>
      </c>
      <c r="G13" s="148" t="s">
        <v>119</v>
      </c>
      <c r="L13" s="148" t="s">
        <v>119</v>
      </c>
      <c r="R13" s="148" t="s">
        <v>119</v>
      </c>
      <c r="W13" s="394"/>
      <c r="AC13" s="394"/>
      <c r="AH13" s="394"/>
      <c r="AN13" s="394"/>
    </row>
    <row r="14" spans="1:44" ht="27" customHeight="1" thickBot="1" x14ac:dyDescent="0.25">
      <c r="A14" s="149" t="s">
        <v>118</v>
      </c>
      <c r="B14" s="150"/>
      <c r="C14" s="150"/>
      <c r="D14" s="150"/>
      <c r="E14" s="150"/>
      <c r="G14" s="149" t="s">
        <v>118</v>
      </c>
      <c r="H14" s="150"/>
      <c r="I14" s="150"/>
      <c r="J14" s="150"/>
      <c r="K14" s="150"/>
      <c r="L14" s="149" t="s">
        <v>118</v>
      </c>
      <c r="M14" s="150"/>
      <c r="N14" s="150"/>
      <c r="O14" s="150"/>
      <c r="P14" s="150"/>
      <c r="R14" s="149" t="s">
        <v>118</v>
      </c>
      <c r="S14" s="150"/>
      <c r="T14" s="150"/>
      <c r="U14" s="150"/>
      <c r="V14" s="150"/>
      <c r="W14" s="395"/>
      <c r="AC14" s="395"/>
      <c r="AH14" s="395"/>
      <c r="AN14" s="395"/>
    </row>
    <row r="15" spans="1:44" ht="26.25" customHeight="1" thickBot="1" x14ac:dyDescent="0.25">
      <c r="A15" s="151" t="s">
        <v>116</v>
      </c>
      <c r="B15" s="152">
        <f>SUM(B11,B14)</f>
        <v>0</v>
      </c>
      <c r="C15" s="153">
        <f>SUM(C11,C14)</f>
        <v>0</v>
      </c>
      <c r="D15" s="154">
        <f>SUM(D11,D14)</f>
        <v>0</v>
      </c>
      <c r="E15" s="155">
        <f>SUM(E11,E14)</f>
        <v>0</v>
      </c>
      <c r="G15" s="151" t="s">
        <v>116</v>
      </c>
      <c r="H15" s="152">
        <f>SUM(H11,H14)</f>
        <v>0</v>
      </c>
      <c r="I15" s="153">
        <f>SUM(I11,I14)</f>
        <v>0</v>
      </c>
      <c r="J15" s="154">
        <f>SUM(J11,J14)</f>
        <v>0</v>
      </c>
      <c r="K15" s="155">
        <f>SUM(K11,K14)</f>
        <v>0</v>
      </c>
      <c r="L15" s="151" t="s">
        <v>116</v>
      </c>
      <c r="M15" s="152">
        <f>SUM(M11,M14)</f>
        <v>0</v>
      </c>
      <c r="N15" s="153">
        <f>SUM(N11,N14)</f>
        <v>0</v>
      </c>
      <c r="O15" s="154">
        <f>SUM(O11,O14)</f>
        <v>0</v>
      </c>
      <c r="P15" s="155">
        <f>SUM(P11,P14)</f>
        <v>0</v>
      </c>
      <c r="R15" s="151" t="s">
        <v>116</v>
      </c>
      <c r="S15" s="152">
        <f>SUM(S11,S14)</f>
        <v>0</v>
      </c>
      <c r="T15" s="153">
        <f>SUM(T11,T14)</f>
        <v>0</v>
      </c>
      <c r="U15" s="154">
        <f>SUM(U11,U14)</f>
        <v>0</v>
      </c>
      <c r="V15" s="401">
        <f>SUM(V11,V14)</f>
        <v>0</v>
      </c>
      <c r="W15" s="396"/>
      <c r="AC15" s="396"/>
      <c r="AH15" s="396"/>
      <c r="AN15" s="396"/>
    </row>
    <row r="16" spans="1:44" ht="9.9499999999999993" customHeight="1" x14ac:dyDescent="0.2">
      <c r="A16" s="133"/>
      <c r="G16" s="133"/>
      <c r="L16" s="133"/>
      <c r="R16" s="133"/>
      <c r="W16" s="393"/>
      <c r="AC16" s="393"/>
      <c r="AH16" s="393"/>
      <c r="AN16" s="393"/>
    </row>
    <row r="17" spans="1:44" s="118" customFormat="1" ht="15" customHeight="1" x14ac:dyDescent="0.2">
      <c r="A17" s="127" t="s">
        <v>41</v>
      </c>
      <c r="B17" s="134" t="s">
        <v>38</v>
      </c>
      <c r="C17" s="134" t="s">
        <v>58</v>
      </c>
      <c r="D17" s="135"/>
      <c r="E17" s="135"/>
      <c r="G17" s="127" t="s">
        <v>41</v>
      </c>
      <c r="H17" s="134" t="s">
        <v>38</v>
      </c>
      <c r="I17" s="134" t="s">
        <v>58</v>
      </c>
      <c r="J17" s="135"/>
      <c r="K17" s="135"/>
      <c r="L17" s="127" t="s">
        <v>41</v>
      </c>
      <c r="M17" s="134" t="s">
        <v>38</v>
      </c>
      <c r="N17" s="134" t="s">
        <v>58</v>
      </c>
      <c r="O17" s="135"/>
      <c r="P17" s="135"/>
      <c r="R17" s="127" t="s">
        <v>41</v>
      </c>
      <c r="S17" s="134" t="s">
        <v>38</v>
      </c>
      <c r="T17" s="134" t="s">
        <v>58</v>
      </c>
      <c r="U17" s="135"/>
      <c r="V17" s="135"/>
      <c r="W17" s="390"/>
      <c r="X17" s="397"/>
      <c r="Y17" s="397"/>
      <c r="Z17" s="390"/>
      <c r="AA17" s="390"/>
      <c r="AB17" s="389"/>
      <c r="AC17" s="390"/>
      <c r="AD17" s="397"/>
      <c r="AE17" s="397"/>
      <c r="AF17" s="390"/>
      <c r="AG17" s="390"/>
      <c r="AH17" s="390"/>
      <c r="AI17" s="397"/>
      <c r="AJ17" s="397"/>
      <c r="AK17" s="390"/>
      <c r="AL17" s="390"/>
      <c r="AM17" s="389"/>
      <c r="AN17" s="390"/>
      <c r="AO17" s="397"/>
      <c r="AP17" s="397"/>
      <c r="AQ17" s="390"/>
      <c r="AR17" s="390"/>
    </row>
    <row r="18" spans="1:44" s="118" customFormat="1" ht="9.75" customHeight="1" x14ac:dyDescent="0.2">
      <c r="A18" s="135"/>
      <c r="B18" s="135"/>
      <c r="C18" s="135"/>
      <c r="D18" s="135"/>
      <c r="E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R18" s="135"/>
      <c r="S18" s="135"/>
      <c r="T18" s="135"/>
      <c r="U18" s="135"/>
      <c r="V18" s="135"/>
      <c r="W18" s="390"/>
      <c r="X18" s="390"/>
      <c r="Y18" s="390"/>
      <c r="Z18" s="390"/>
      <c r="AA18" s="390"/>
      <c r="AB18" s="389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89"/>
      <c r="AN18" s="390"/>
      <c r="AO18" s="390"/>
      <c r="AP18" s="390"/>
      <c r="AQ18" s="390"/>
      <c r="AR18" s="390"/>
    </row>
    <row r="19" spans="1:44" ht="15" customHeight="1" x14ac:dyDescent="0.2">
      <c r="A19" s="572" t="s">
        <v>64</v>
      </c>
      <c r="B19" s="572"/>
      <c r="C19" s="572"/>
      <c r="D19" s="572"/>
      <c r="E19" s="572"/>
      <c r="G19" s="572" t="s">
        <v>64</v>
      </c>
      <c r="H19" s="572"/>
      <c r="I19" s="572"/>
      <c r="J19" s="572"/>
      <c r="K19" s="572"/>
      <c r="L19" s="572" t="s">
        <v>64</v>
      </c>
      <c r="M19" s="572"/>
      <c r="N19" s="572"/>
      <c r="O19" s="572"/>
      <c r="P19" s="572"/>
      <c r="R19" s="572" t="s">
        <v>64</v>
      </c>
      <c r="S19" s="572"/>
      <c r="T19" s="572"/>
      <c r="U19" s="572"/>
      <c r="V19" s="572"/>
      <c r="W19" s="568"/>
      <c r="X19" s="568"/>
      <c r="Y19" s="568"/>
      <c r="Z19" s="568"/>
      <c r="AA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N19" s="568"/>
      <c r="AO19" s="568"/>
      <c r="AP19" s="568"/>
      <c r="AQ19" s="568"/>
      <c r="AR19" s="568"/>
    </row>
    <row r="20" spans="1:44" ht="15" customHeight="1" x14ac:dyDescent="0.2">
      <c r="A20" s="126" t="s">
        <v>35</v>
      </c>
      <c r="B20" s="126" t="s">
        <v>54</v>
      </c>
      <c r="C20" s="126" t="s">
        <v>55</v>
      </c>
      <c r="D20" s="126" t="s">
        <v>11</v>
      </c>
      <c r="E20" s="126" t="s">
        <v>56</v>
      </c>
      <c r="G20" s="126" t="s">
        <v>35</v>
      </c>
      <c r="H20" s="126" t="s">
        <v>54</v>
      </c>
      <c r="I20" s="126" t="s">
        <v>55</v>
      </c>
      <c r="J20" s="126" t="s">
        <v>11</v>
      </c>
      <c r="K20" s="126" t="s">
        <v>56</v>
      </c>
      <c r="L20" s="126" t="s">
        <v>35</v>
      </c>
      <c r="M20" s="126" t="s">
        <v>54</v>
      </c>
      <c r="N20" s="126" t="s">
        <v>55</v>
      </c>
      <c r="O20" s="126" t="s">
        <v>11</v>
      </c>
      <c r="P20" s="126" t="s">
        <v>56</v>
      </c>
      <c r="R20" s="126" t="s">
        <v>35</v>
      </c>
      <c r="S20" s="126" t="s">
        <v>54</v>
      </c>
      <c r="T20" s="126" t="s">
        <v>55</v>
      </c>
      <c r="U20" s="126" t="s">
        <v>11</v>
      </c>
      <c r="V20" s="126" t="s">
        <v>56</v>
      </c>
      <c r="W20" s="393"/>
      <c r="X20" s="393"/>
      <c r="Y20" s="393"/>
      <c r="Z20" s="393"/>
      <c r="AA20" s="393"/>
      <c r="AC20" s="393"/>
      <c r="AD20" s="393"/>
      <c r="AE20" s="393"/>
      <c r="AF20" s="393"/>
      <c r="AG20" s="393"/>
      <c r="AH20" s="393"/>
      <c r="AI20" s="393"/>
      <c r="AJ20" s="393"/>
      <c r="AK20" s="393"/>
      <c r="AL20" s="393"/>
      <c r="AN20" s="393"/>
      <c r="AO20" s="393"/>
      <c r="AP20" s="393"/>
      <c r="AQ20" s="393"/>
      <c r="AR20" s="393"/>
    </row>
    <row r="21" spans="1:44" s="118" customFormat="1" ht="20.100000000000001" customHeight="1" x14ac:dyDescent="0.2">
      <c r="A21" s="127"/>
      <c r="B21" s="127"/>
      <c r="C21" s="127">
        <f>D21-B21</f>
        <v>0</v>
      </c>
      <c r="D21" s="127"/>
      <c r="E21" s="127"/>
      <c r="G21" s="127"/>
      <c r="H21" s="127"/>
      <c r="I21" s="127">
        <f>J21-H21</f>
        <v>0</v>
      </c>
      <c r="J21" s="127"/>
      <c r="K21" s="127"/>
      <c r="L21" s="127"/>
      <c r="M21" s="127"/>
      <c r="N21" s="127">
        <f>O21-M21</f>
        <v>0</v>
      </c>
      <c r="O21" s="127"/>
      <c r="P21" s="127"/>
      <c r="R21" s="127"/>
      <c r="S21" s="127"/>
      <c r="T21" s="127">
        <f>U21-S21</f>
        <v>0</v>
      </c>
      <c r="U21" s="127"/>
      <c r="V21" s="127"/>
      <c r="W21" s="390"/>
      <c r="X21" s="390"/>
      <c r="Y21" s="390"/>
      <c r="Z21" s="390"/>
      <c r="AA21" s="390"/>
      <c r="AB21" s="389"/>
      <c r="AC21" s="390"/>
      <c r="AD21" s="390"/>
      <c r="AE21" s="390"/>
      <c r="AF21" s="390"/>
      <c r="AG21" s="390"/>
      <c r="AH21" s="390"/>
      <c r="AI21" s="390"/>
      <c r="AJ21" s="390"/>
      <c r="AK21" s="390"/>
      <c r="AL21" s="390"/>
      <c r="AM21" s="389"/>
      <c r="AN21" s="390"/>
      <c r="AO21" s="390"/>
      <c r="AP21" s="390"/>
      <c r="AQ21" s="390"/>
      <c r="AR21" s="390"/>
    </row>
    <row r="22" spans="1:44" s="118" customFormat="1" ht="20.100000000000001" customHeight="1" thickBot="1" x14ac:dyDescent="0.25">
      <c r="A22" s="128"/>
      <c r="B22" s="128"/>
      <c r="C22" s="128">
        <f>D22-B22</f>
        <v>0</v>
      </c>
      <c r="D22" s="128"/>
      <c r="E22" s="128"/>
      <c r="G22" s="128"/>
      <c r="H22" s="128"/>
      <c r="I22" s="128">
        <f>J22-H22</f>
        <v>0</v>
      </c>
      <c r="J22" s="128"/>
      <c r="K22" s="128"/>
      <c r="L22" s="128"/>
      <c r="M22" s="128"/>
      <c r="N22" s="128">
        <f>O22-M22</f>
        <v>0</v>
      </c>
      <c r="O22" s="128"/>
      <c r="P22" s="128"/>
      <c r="R22" s="128"/>
      <c r="S22" s="128"/>
      <c r="T22" s="128">
        <f>U22-S22</f>
        <v>0</v>
      </c>
      <c r="U22" s="128"/>
      <c r="V22" s="128"/>
      <c r="W22" s="390"/>
      <c r="X22" s="390"/>
      <c r="Y22" s="390"/>
      <c r="Z22" s="390"/>
      <c r="AA22" s="390"/>
      <c r="AB22" s="389"/>
      <c r="AC22" s="390"/>
      <c r="AD22" s="390"/>
      <c r="AE22" s="390"/>
      <c r="AF22" s="390"/>
      <c r="AG22" s="390"/>
      <c r="AH22" s="390"/>
      <c r="AI22" s="390"/>
      <c r="AJ22" s="390"/>
      <c r="AK22" s="390"/>
      <c r="AL22" s="390"/>
      <c r="AM22" s="389"/>
      <c r="AN22" s="390"/>
      <c r="AO22" s="390"/>
      <c r="AP22" s="390"/>
      <c r="AQ22" s="390"/>
      <c r="AR22" s="390"/>
    </row>
    <row r="23" spans="1:44" s="118" customFormat="1" ht="20.100000000000001" customHeight="1" thickBot="1" x14ac:dyDescent="0.25">
      <c r="A23" s="129" t="s">
        <v>57</v>
      </c>
      <c r="B23" s="129">
        <f>SUM(B21:B22)</f>
        <v>0</v>
      </c>
      <c r="C23" s="130">
        <f>SUM(C21:C22)</f>
        <v>0</v>
      </c>
      <c r="D23" s="131">
        <f>SUM(D21:D22)</f>
        <v>0</v>
      </c>
      <c r="E23" s="132">
        <f>SUM(E21:E22)</f>
        <v>0</v>
      </c>
      <c r="G23" s="129" t="s">
        <v>57</v>
      </c>
      <c r="H23" s="129">
        <f>SUM(H21:H22)</f>
        <v>0</v>
      </c>
      <c r="I23" s="130">
        <f>SUM(I21:I22)</f>
        <v>0</v>
      </c>
      <c r="J23" s="131">
        <f>SUM(J21:J22)</f>
        <v>0</v>
      </c>
      <c r="K23" s="132">
        <f>SUM(K21:K22)</f>
        <v>0</v>
      </c>
      <c r="L23" s="129" t="s">
        <v>57</v>
      </c>
      <c r="M23" s="129">
        <f>SUM(M21:M22)</f>
        <v>0</v>
      </c>
      <c r="N23" s="130">
        <f>SUM(N21:N22)</f>
        <v>0</v>
      </c>
      <c r="O23" s="131">
        <f>SUM(O21:O22)</f>
        <v>0</v>
      </c>
      <c r="P23" s="132">
        <f>SUM(P21:P22)</f>
        <v>0</v>
      </c>
      <c r="R23" s="129" t="s">
        <v>57</v>
      </c>
      <c r="S23" s="129">
        <f>SUM(S21:S22)</f>
        <v>0</v>
      </c>
      <c r="T23" s="130">
        <f>SUM(T21:T22)</f>
        <v>0</v>
      </c>
      <c r="U23" s="131">
        <f>SUM(U21:U22)</f>
        <v>0</v>
      </c>
      <c r="V23" s="132">
        <f>SUM(V21:V22)</f>
        <v>0</v>
      </c>
      <c r="W23" s="390"/>
      <c r="X23" s="390"/>
      <c r="Y23" s="390"/>
      <c r="Z23" s="390"/>
      <c r="AA23" s="390"/>
      <c r="AB23" s="389"/>
      <c r="AC23" s="390"/>
      <c r="AD23" s="390"/>
      <c r="AE23" s="390"/>
      <c r="AF23" s="390"/>
      <c r="AG23" s="390"/>
      <c r="AH23" s="390"/>
      <c r="AI23" s="390"/>
      <c r="AJ23" s="390"/>
      <c r="AK23" s="390"/>
      <c r="AL23" s="390"/>
      <c r="AM23" s="389"/>
      <c r="AN23" s="390"/>
      <c r="AO23" s="390"/>
      <c r="AP23" s="390"/>
      <c r="AQ23" s="390"/>
      <c r="AR23" s="390"/>
    </row>
    <row r="24" spans="1:44" ht="9.9499999999999993" customHeight="1" x14ac:dyDescent="0.2"/>
    <row r="25" spans="1:44" s="118" customFormat="1" ht="15" customHeight="1" thickBot="1" x14ac:dyDescent="0.25">
      <c r="A25" s="569" t="s">
        <v>60</v>
      </c>
      <c r="B25" s="569"/>
      <c r="C25" s="569"/>
      <c r="D25" s="569"/>
      <c r="E25" s="569"/>
      <c r="G25" s="569" t="s">
        <v>60</v>
      </c>
      <c r="H25" s="569"/>
      <c r="I25" s="569"/>
      <c r="J25" s="569"/>
      <c r="K25" s="569"/>
      <c r="L25" s="569" t="s">
        <v>60</v>
      </c>
      <c r="M25" s="569"/>
      <c r="N25" s="569"/>
      <c r="O25" s="569"/>
      <c r="P25" s="569"/>
      <c r="R25" s="569" t="s">
        <v>60</v>
      </c>
      <c r="S25" s="569"/>
      <c r="T25" s="569"/>
      <c r="U25" s="569"/>
      <c r="V25" s="569"/>
      <c r="W25" s="568"/>
      <c r="X25" s="568"/>
      <c r="Y25" s="568"/>
      <c r="Z25" s="568"/>
      <c r="AA25" s="568"/>
      <c r="AB25" s="389"/>
      <c r="AC25" s="568"/>
      <c r="AD25" s="568"/>
      <c r="AE25" s="568"/>
      <c r="AF25" s="568"/>
      <c r="AG25" s="568"/>
      <c r="AH25" s="568"/>
      <c r="AI25" s="568"/>
      <c r="AJ25" s="568"/>
      <c r="AK25" s="568"/>
      <c r="AL25" s="568"/>
      <c r="AM25" s="389"/>
      <c r="AN25" s="568"/>
      <c r="AO25" s="568"/>
      <c r="AP25" s="568"/>
      <c r="AQ25" s="568"/>
      <c r="AR25" s="568"/>
    </row>
    <row r="26" spans="1:44" ht="15" customHeight="1" thickTop="1" thickBot="1" x14ac:dyDescent="0.25">
      <c r="A26" s="570" t="s">
        <v>11</v>
      </c>
      <c r="B26" s="126" t="s">
        <v>54</v>
      </c>
      <c r="C26" s="136" t="s">
        <v>55</v>
      </c>
      <c r="D26" s="137" t="s">
        <v>11</v>
      </c>
      <c r="E26" s="138" t="s">
        <v>56</v>
      </c>
      <c r="G26" s="570" t="s">
        <v>11</v>
      </c>
      <c r="H26" s="126" t="s">
        <v>54</v>
      </c>
      <c r="I26" s="126" t="s">
        <v>55</v>
      </c>
      <c r="J26" s="137" t="s">
        <v>11</v>
      </c>
      <c r="K26" s="126" t="s">
        <v>56</v>
      </c>
      <c r="L26" s="570" t="s">
        <v>11</v>
      </c>
      <c r="M26" s="126" t="s">
        <v>54</v>
      </c>
      <c r="N26" s="136" t="s">
        <v>55</v>
      </c>
      <c r="O26" s="137" t="s">
        <v>11</v>
      </c>
      <c r="P26" s="138" t="s">
        <v>56</v>
      </c>
      <c r="R26" s="570" t="s">
        <v>11</v>
      </c>
      <c r="S26" s="126" t="s">
        <v>54</v>
      </c>
      <c r="T26" s="126" t="s">
        <v>55</v>
      </c>
      <c r="U26" s="137" t="s">
        <v>11</v>
      </c>
      <c r="V26" s="126" t="s">
        <v>56</v>
      </c>
      <c r="W26" s="568"/>
      <c r="X26" s="393"/>
      <c r="Y26" s="393"/>
      <c r="Z26" s="393"/>
      <c r="AA26" s="393"/>
      <c r="AC26" s="568"/>
      <c r="AD26" s="393"/>
      <c r="AE26" s="393"/>
      <c r="AF26" s="393"/>
      <c r="AG26" s="393"/>
      <c r="AH26" s="568"/>
      <c r="AI26" s="393"/>
      <c r="AJ26" s="393"/>
      <c r="AK26" s="393"/>
      <c r="AL26" s="393"/>
      <c r="AN26" s="568"/>
      <c r="AO26" s="393"/>
      <c r="AP26" s="393"/>
      <c r="AQ26" s="393"/>
      <c r="AR26" s="393"/>
    </row>
    <row r="27" spans="1:44" ht="24.75" customHeight="1" thickBot="1" x14ac:dyDescent="0.25">
      <c r="A27" s="571"/>
      <c r="B27" s="139">
        <f>SUM(B15,B23)</f>
        <v>0</v>
      </c>
      <c r="C27" s="140">
        <f>SUM(C15,C23)</f>
        <v>0</v>
      </c>
      <c r="D27" s="141">
        <f>SUM(D15,D23)</f>
        <v>0</v>
      </c>
      <c r="E27" s="142">
        <f>SUM(E15,E23)</f>
        <v>0</v>
      </c>
      <c r="G27" s="571"/>
      <c r="H27" s="139">
        <f>SUM(H15,H23)</f>
        <v>0</v>
      </c>
      <c r="I27" s="139">
        <f>SUM(I15,I23)</f>
        <v>0</v>
      </c>
      <c r="J27" s="141">
        <f>SUM(J15,J23)</f>
        <v>0</v>
      </c>
      <c r="K27" s="139">
        <f>SUM(K15,K23)</f>
        <v>0</v>
      </c>
      <c r="L27" s="571"/>
      <c r="M27" s="139">
        <f>SUM(M15,M23)</f>
        <v>0</v>
      </c>
      <c r="N27" s="140">
        <f>SUM(N15,N23)</f>
        <v>0</v>
      </c>
      <c r="O27" s="141">
        <f>SUM(O15,O23)</f>
        <v>0</v>
      </c>
      <c r="P27" s="142">
        <f>SUM(P15,P23)</f>
        <v>0</v>
      </c>
      <c r="R27" s="571"/>
      <c r="S27" s="139">
        <f>SUM(S15,S23)</f>
        <v>0</v>
      </c>
      <c r="T27" s="139">
        <f>SUM(T15,T23)</f>
        <v>0</v>
      </c>
      <c r="U27" s="141">
        <f>SUM(U15,U23)</f>
        <v>0</v>
      </c>
      <c r="V27" s="139">
        <f>SUM(V15,V23)</f>
        <v>0</v>
      </c>
      <c r="W27" s="568"/>
      <c r="X27" s="398"/>
      <c r="Y27" s="398"/>
      <c r="Z27" s="399"/>
      <c r="AA27" s="398"/>
      <c r="AC27" s="568"/>
      <c r="AD27" s="398"/>
      <c r="AE27" s="398"/>
      <c r="AF27" s="399"/>
      <c r="AG27" s="398"/>
      <c r="AH27" s="568"/>
      <c r="AI27" s="398"/>
      <c r="AJ27" s="398"/>
      <c r="AK27" s="399"/>
      <c r="AL27" s="398"/>
      <c r="AN27" s="568"/>
      <c r="AO27" s="398"/>
      <c r="AP27" s="398"/>
      <c r="AQ27" s="399"/>
      <c r="AR27" s="398"/>
    </row>
    <row r="28" spans="1:44" ht="15" customHeight="1" thickTop="1" x14ac:dyDescent="0.2"/>
    <row r="29" spans="1:44" ht="15" customHeight="1" x14ac:dyDescent="0.2">
      <c r="A29" s="145" t="s">
        <v>61</v>
      </c>
      <c r="B29" s="144">
        <f>Startplan!C8</f>
        <v>0</v>
      </c>
      <c r="C29" s="144"/>
      <c r="D29" s="144"/>
      <c r="G29" s="145" t="s">
        <v>61</v>
      </c>
      <c r="H29" s="144">
        <f>Startplan!C8</f>
        <v>0</v>
      </c>
      <c r="I29" s="144"/>
      <c r="J29" s="144"/>
      <c r="L29" s="145" t="s">
        <v>61</v>
      </c>
      <c r="M29" s="144">
        <f>Startplan!E8</f>
        <v>0</v>
      </c>
      <c r="N29" s="144"/>
      <c r="O29" s="144"/>
      <c r="R29" s="145" t="s">
        <v>61</v>
      </c>
      <c r="S29" s="144">
        <f>Startplan!E8</f>
        <v>0</v>
      </c>
      <c r="T29" s="144"/>
      <c r="U29" s="144"/>
      <c r="W29" s="400"/>
      <c r="AC29" s="400"/>
      <c r="AH29" s="400"/>
      <c r="AN29" s="400"/>
    </row>
    <row r="30" spans="1:44" ht="18" customHeight="1" x14ac:dyDescent="0.2">
      <c r="A30" s="147" t="s">
        <v>62</v>
      </c>
      <c r="B30" s="147"/>
      <c r="C30" s="147"/>
      <c r="D30" s="147"/>
      <c r="G30" s="147" t="s">
        <v>62</v>
      </c>
      <c r="H30" s="147"/>
      <c r="I30" s="147"/>
      <c r="J30" s="147"/>
      <c r="L30" s="147" t="s">
        <v>62</v>
      </c>
      <c r="M30" s="147"/>
      <c r="N30" s="147"/>
      <c r="O30" s="147"/>
      <c r="R30" s="147" t="s">
        <v>62</v>
      </c>
      <c r="S30" s="147"/>
      <c r="T30" s="147"/>
      <c r="U30" s="147"/>
    </row>
    <row r="31" spans="1:44" ht="15" customHeight="1" x14ac:dyDescent="0.2"/>
    <row r="32" spans="1:44" ht="15" customHeight="1" x14ac:dyDescent="0.2"/>
    <row r="33" ht="15" customHeight="1" x14ac:dyDescent="0.2"/>
    <row r="34" ht="15" customHeight="1" x14ac:dyDescent="0.2"/>
  </sheetData>
  <mergeCells count="64">
    <mergeCell ref="G25:K25"/>
    <mergeCell ref="A1:E1"/>
    <mergeCell ref="G1:K1"/>
    <mergeCell ref="A2:E2"/>
    <mergeCell ref="G2:K2"/>
    <mergeCell ref="D3:E3"/>
    <mergeCell ref="A19:E19"/>
    <mergeCell ref="G19:K19"/>
    <mergeCell ref="J3:K3"/>
    <mergeCell ref="J5:K5"/>
    <mergeCell ref="A5:C5"/>
    <mergeCell ref="D5:E5"/>
    <mergeCell ref="G5:I5"/>
    <mergeCell ref="W5:Y5"/>
    <mergeCell ref="Z5:AA5"/>
    <mergeCell ref="AC5:AE5"/>
    <mergeCell ref="W2:AA2"/>
    <mergeCell ref="AC2:AG2"/>
    <mergeCell ref="AF5:AG5"/>
    <mergeCell ref="R1:V1"/>
    <mergeCell ref="L2:P2"/>
    <mergeCell ref="R2:V2"/>
    <mergeCell ref="R5:T5"/>
    <mergeCell ref="U5:V5"/>
    <mergeCell ref="O5:P5"/>
    <mergeCell ref="L1:P1"/>
    <mergeCell ref="L5:N5"/>
    <mergeCell ref="O3:P3"/>
    <mergeCell ref="U3:V3"/>
    <mergeCell ref="AK1:AL1"/>
    <mergeCell ref="AQ1:AR1"/>
    <mergeCell ref="Z1:AA1"/>
    <mergeCell ref="AF1:AG1"/>
    <mergeCell ref="AH5:AJ5"/>
    <mergeCell ref="AK5:AL5"/>
    <mergeCell ref="AN5:AP5"/>
    <mergeCell ref="AQ5:AR5"/>
    <mergeCell ref="AH2:AL2"/>
    <mergeCell ref="AN2:AR2"/>
    <mergeCell ref="AQ3:AR3"/>
    <mergeCell ref="Z3:AA3"/>
    <mergeCell ref="AF3:AG3"/>
    <mergeCell ref="W19:AA19"/>
    <mergeCell ref="AC19:AG19"/>
    <mergeCell ref="AH25:AL25"/>
    <mergeCell ref="W25:AA25"/>
    <mergeCell ref="AH26:AH27"/>
    <mergeCell ref="AC25:AG25"/>
    <mergeCell ref="AN26:AN27"/>
    <mergeCell ref="A25:E25"/>
    <mergeCell ref="AK3:AL3"/>
    <mergeCell ref="AC26:AC27"/>
    <mergeCell ref="A26:A27"/>
    <mergeCell ref="G26:G27"/>
    <mergeCell ref="L26:L27"/>
    <mergeCell ref="R26:R27"/>
    <mergeCell ref="L25:P25"/>
    <mergeCell ref="R25:V25"/>
    <mergeCell ref="R19:V19"/>
    <mergeCell ref="L19:P19"/>
    <mergeCell ref="AN19:AR19"/>
    <mergeCell ref="AN25:AR25"/>
    <mergeCell ref="W26:W27"/>
    <mergeCell ref="AH19:AL19"/>
  </mergeCells>
  <phoneticPr fontId="0" type="noConversion"/>
  <pageMargins left="0.8" right="0.5" top="0.4" bottom="0.4" header="0.3" footer="0.3"/>
  <pageSetup paperSize="9" scale="11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showZeros="0" zoomScale="73" zoomScaleNormal="73" workbookViewId="0">
      <selection sqref="A1:E1"/>
    </sheetView>
  </sheetViews>
  <sheetFormatPr baseColWidth="10" defaultRowHeight="12.75" x14ac:dyDescent="0.2"/>
  <cols>
    <col min="1" max="4" width="10.7109375" customWidth="1"/>
    <col min="5" max="5" width="7.7109375" customWidth="1"/>
    <col min="6" max="6" width="18.7109375" customWidth="1"/>
    <col min="7" max="10" width="10.7109375" customWidth="1"/>
    <col min="11" max="11" width="7.7109375" customWidth="1"/>
    <col min="12" max="15" width="10.7109375" customWidth="1"/>
    <col min="16" max="16" width="7.7109375" customWidth="1"/>
    <col min="17" max="17" width="18.7109375" customWidth="1"/>
    <col min="18" max="21" width="10.7109375" customWidth="1"/>
    <col min="22" max="22" width="7.7109375" customWidth="1"/>
    <col min="23" max="26" width="10.7109375" style="404" customWidth="1"/>
    <col min="27" max="27" width="7.7109375" style="404" customWidth="1"/>
    <col min="28" max="28" width="18.7109375" style="404" customWidth="1"/>
    <col min="29" max="32" width="10.7109375" style="404" customWidth="1"/>
    <col min="33" max="33" width="7.7109375" style="404" customWidth="1"/>
    <col min="34" max="37" width="10.7109375" style="404" customWidth="1"/>
    <col min="38" max="38" width="7.7109375" style="404" customWidth="1"/>
    <col min="39" max="39" width="18.7109375" style="404" customWidth="1"/>
    <col min="40" max="43" width="10.7109375" style="404" customWidth="1"/>
    <col min="44" max="44" width="7.7109375" style="404" customWidth="1"/>
    <col min="45" max="53" width="11.42578125" style="404"/>
  </cols>
  <sheetData>
    <row r="1" spans="1:53" s="118" customFormat="1" ht="21" customHeight="1" x14ac:dyDescent="0.2">
      <c r="A1" s="569" t="str">
        <f>Startplan!A1</f>
        <v>40. Wiener Bankenturnier</v>
      </c>
      <c r="B1" s="569"/>
      <c r="C1" s="569"/>
      <c r="D1" s="569"/>
      <c r="E1" s="569"/>
      <c r="G1" s="569" t="str">
        <f>A1</f>
        <v>40. Wiener Bankenturnier</v>
      </c>
      <c r="H1" s="569"/>
      <c r="I1" s="569"/>
      <c r="J1" s="569"/>
      <c r="K1" s="569"/>
      <c r="L1" s="569" t="str">
        <f>A1</f>
        <v>40. Wiener Bankenturnier</v>
      </c>
      <c r="M1" s="569"/>
      <c r="N1" s="569"/>
      <c r="O1" s="569"/>
      <c r="P1" s="569"/>
      <c r="R1" s="569" t="str">
        <f>A1</f>
        <v>40. Wiener Bankenturnier</v>
      </c>
      <c r="S1" s="569"/>
      <c r="T1" s="569"/>
      <c r="U1" s="569"/>
      <c r="V1" s="569"/>
      <c r="W1" s="389"/>
      <c r="X1" s="389"/>
      <c r="Y1" s="389"/>
      <c r="Z1" s="573"/>
      <c r="AA1" s="573"/>
      <c r="AB1" s="389"/>
      <c r="AC1" s="389"/>
      <c r="AD1" s="389"/>
      <c r="AE1" s="389"/>
      <c r="AF1" s="573"/>
      <c r="AG1" s="573"/>
      <c r="AH1" s="389"/>
      <c r="AI1" s="389"/>
      <c r="AJ1" s="389"/>
      <c r="AK1" s="573"/>
      <c r="AL1" s="573"/>
      <c r="AM1" s="389"/>
      <c r="AN1" s="389"/>
      <c r="AO1" s="389"/>
      <c r="AP1" s="389"/>
      <c r="AQ1" s="573"/>
      <c r="AR1" s="573"/>
      <c r="AS1" s="389"/>
      <c r="AT1" s="389"/>
      <c r="AU1" s="389"/>
      <c r="AV1" s="389"/>
      <c r="AW1" s="389"/>
      <c r="AX1" s="389"/>
      <c r="AY1" s="389"/>
      <c r="AZ1" s="389"/>
      <c r="BA1" s="389"/>
    </row>
    <row r="2" spans="1:53" s="118" customFormat="1" ht="15.95" customHeight="1" x14ac:dyDescent="0.2">
      <c r="A2" s="569" t="s">
        <v>48</v>
      </c>
      <c r="B2" s="569"/>
      <c r="C2" s="569"/>
      <c r="D2" s="569"/>
      <c r="E2" s="569"/>
      <c r="G2" s="569" t="s">
        <v>48</v>
      </c>
      <c r="H2" s="569"/>
      <c r="I2" s="569"/>
      <c r="J2" s="569"/>
      <c r="K2" s="569"/>
      <c r="L2" s="569" t="s">
        <v>48</v>
      </c>
      <c r="M2" s="569"/>
      <c r="N2" s="569"/>
      <c r="O2" s="569"/>
      <c r="P2" s="569"/>
      <c r="R2" s="569" t="s">
        <v>48</v>
      </c>
      <c r="S2" s="569"/>
      <c r="T2" s="569"/>
      <c r="U2" s="569"/>
      <c r="V2" s="569"/>
      <c r="W2" s="568"/>
      <c r="X2" s="568"/>
      <c r="Y2" s="568"/>
      <c r="Z2" s="568"/>
      <c r="AA2" s="568"/>
      <c r="AB2" s="389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389"/>
      <c r="AN2" s="568"/>
      <c r="AO2" s="568"/>
      <c r="AP2" s="568"/>
      <c r="AQ2" s="568"/>
      <c r="AR2" s="568"/>
      <c r="AS2" s="389"/>
      <c r="AT2" s="389"/>
      <c r="AU2" s="389"/>
      <c r="AV2" s="389"/>
      <c r="AW2" s="389"/>
      <c r="AX2" s="389"/>
      <c r="AY2" s="389"/>
      <c r="AZ2" s="389"/>
      <c r="BA2" s="389"/>
    </row>
    <row r="3" spans="1:53" s="118" customFormat="1" ht="15" customHeight="1" x14ac:dyDescent="0.2">
      <c r="A3" s="119" t="s">
        <v>49</v>
      </c>
      <c r="B3" s="120"/>
      <c r="D3" s="119" t="s">
        <v>50</v>
      </c>
      <c r="E3" s="120"/>
      <c r="G3" s="119" t="s">
        <v>49</v>
      </c>
      <c r="H3" s="120"/>
      <c r="J3" s="119" t="s">
        <v>50</v>
      </c>
      <c r="K3" s="120"/>
      <c r="L3" s="119" t="s">
        <v>49</v>
      </c>
      <c r="M3" s="120"/>
      <c r="O3" s="119" t="s">
        <v>50</v>
      </c>
      <c r="P3" s="120"/>
      <c r="R3" s="119" t="s">
        <v>49</v>
      </c>
      <c r="S3" s="120"/>
      <c r="U3" s="119" t="s">
        <v>50</v>
      </c>
      <c r="V3" s="120"/>
      <c r="W3" s="390"/>
      <c r="X3" s="390"/>
      <c r="Y3" s="389"/>
      <c r="Z3" s="390"/>
      <c r="AA3" s="390"/>
      <c r="AB3" s="389"/>
      <c r="AC3" s="390"/>
      <c r="AD3" s="390"/>
      <c r="AE3" s="389"/>
      <c r="AF3" s="390"/>
      <c r="AG3" s="390"/>
      <c r="AH3" s="390"/>
      <c r="AI3" s="390"/>
      <c r="AJ3" s="389"/>
      <c r="AK3" s="390"/>
      <c r="AL3" s="390"/>
      <c r="AM3" s="389"/>
      <c r="AN3" s="390"/>
      <c r="AO3" s="390"/>
      <c r="AP3" s="389"/>
      <c r="AQ3" s="390"/>
      <c r="AR3" s="390"/>
      <c r="AS3" s="389"/>
      <c r="AT3" s="389"/>
      <c r="AU3" s="389"/>
      <c r="AV3" s="389"/>
      <c r="AW3" s="389"/>
      <c r="AX3" s="389"/>
      <c r="AY3" s="389"/>
      <c r="AZ3" s="389"/>
      <c r="BA3" s="389"/>
    </row>
    <row r="4" spans="1:53" s="117" customFormat="1" ht="9.9499999999999993" customHeight="1" x14ac:dyDescent="0.2"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</row>
    <row r="5" spans="1:53" s="117" customFormat="1" ht="12" customHeight="1" x14ac:dyDescent="0.2">
      <c r="A5" s="121" t="s">
        <v>51</v>
      </c>
      <c r="B5" s="122"/>
      <c r="C5" s="123"/>
      <c r="D5" s="121" t="s">
        <v>52</v>
      </c>
      <c r="E5" s="123"/>
      <c r="G5" s="121" t="s">
        <v>51</v>
      </c>
      <c r="H5" s="122"/>
      <c r="I5" s="123"/>
      <c r="J5" s="121" t="s">
        <v>52</v>
      </c>
      <c r="K5" s="123"/>
      <c r="L5" s="121" t="s">
        <v>51</v>
      </c>
      <c r="M5" s="122"/>
      <c r="N5" s="123"/>
      <c r="O5" s="121" t="s">
        <v>52</v>
      </c>
      <c r="P5" s="123"/>
      <c r="R5" s="121" t="s">
        <v>51</v>
      </c>
      <c r="S5" s="122"/>
      <c r="T5" s="123"/>
      <c r="U5" s="121" t="s">
        <v>52</v>
      </c>
      <c r="V5" s="123"/>
      <c r="W5" s="391"/>
      <c r="X5" s="388"/>
      <c r="Y5" s="388"/>
      <c r="Z5" s="391"/>
      <c r="AA5" s="388"/>
      <c r="AB5" s="388"/>
      <c r="AC5" s="391"/>
      <c r="AD5" s="388"/>
      <c r="AE5" s="388"/>
      <c r="AF5" s="391"/>
      <c r="AG5" s="388"/>
      <c r="AH5" s="391"/>
      <c r="AI5" s="388"/>
      <c r="AJ5" s="388"/>
      <c r="AK5" s="391"/>
      <c r="AL5" s="388"/>
      <c r="AM5" s="388"/>
      <c r="AN5" s="391"/>
      <c r="AO5" s="388"/>
      <c r="AP5" s="388"/>
      <c r="AQ5" s="391"/>
      <c r="AR5" s="388"/>
      <c r="AS5" s="388"/>
      <c r="AT5" s="388"/>
      <c r="AU5" s="388"/>
      <c r="AV5" s="388"/>
      <c r="AW5" s="388"/>
      <c r="AX5" s="388"/>
      <c r="AY5" s="388"/>
      <c r="AZ5" s="388"/>
      <c r="BA5" s="388"/>
    </row>
    <row r="6" spans="1:53" s="124" customFormat="1" ht="20.25" customHeight="1" x14ac:dyDescent="0.2">
      <c r="A6" s="575"/>
      <c r="B6" s="576"/>
      <c r="C6" s="577"/>
      <c r="D6" s="575"/>
      <c r="E6" s="577"/>
      <c r="G6" s="575"/>
      <c r="H6" s="576"/>
      <c r="I6" s="577"/>
      <c r="J6" s="575"/>
      <c r="K6" s="577"/>
      <c r="L6" s="575"/>
      <c r="M6" s="576"/>
      <c r="N6" s="577"/>
      <c r="O6" s="575"/>
      <c r="P6" s="577"/>
      <c r="R6" s="575"/>
      <c r="S6" s="576"/>
      <c r="T6" s="577"/>
      <c r="U6" s="575"/>
      <c r="V6" s="577"/>
      <c r="W6" s="574"/>
      <c r="X6" s="574"/>
      <c r="Y6" s="574"/>
      <c r="Z6" s="574"/>
      <c r="AA6" s="574"/>
      <c r="AB6" s="392"/>
      <c r="AC6" s="574"/>
      <c r="AD6" s="574"/>
      <c r="AE6" s="574"/>
      <c r="AF6" s="574"/>
      <c r="AG6" s="574"/>
      <c r="AH6" s="574"/>
      <c r="AI6" s="574"/>
      <c r="AJ6" s="574"/>
      <c r="AK6" s="574"/>
      <c r="AL6" s="574"/>
      <c r="AM6" s="392"/>
      <c r="AN6" s="574"/>
      <c r="AO6" s="574"/>
      <c r="AP6" s="574"/>
      <c r="AQ6" s="574"/>
      <c r="AR6" s="574"/>
      <c r="AS6" s="392"/>
      <c r="AT6" s="392"/>
      <c r="AU6" s="392"/>
      <c r="AV6" s="392"/>
      <c r="AW6" s="392"/>
      <c r="AX6" s="392"/>
      <c r="AY6" s="392"/>
      <c r="AZ6" s="392"/>
      <c r="BA6" s="392"/>
    </row>
    <row r="7" spans="1:53" s="117" customFormat="1" ht="9" customHeight="1" x14ac:dyDescent="0.2">
      <c r="A7" s="125"/>
      <c r="B7" s="125"/>
      <c r="C7" s="125"/>
      <c r="D7" s="125"/>
      <c r="E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R7" s="125"/>
      <c r="S7" s="125"/>
      <c r="T7" s="125"/>
      <c r="U7" s="125"/>
      <c r="V7" s="125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</row>
    <row r="8" spans="1:53" s="117" customFormat="1" ht="15" customHeight="1" x14ac:dyDescent="0.2">
      <c r="A8" s="117" t="s">
        <v>53</v>
      </c>
      <c r="G8" s="117" t="s">
        <v>53</v>
      </c>
      <c r="L8" s="117" t="s">
        <v>53</v>
      </c>
      <c r="R8" s="117" t="s">
        <v>53</v>
      </c>
      <c r="W8" s="388"/>
      <c r="X8" s="388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</row>
    <row r="9" spans="1:53" s="117" customFormat="1" ht="15" customHeight="1" x14ac:dyDescent="0.2">
      <c r="A9" s="126" t="s">
        <v>35</v>
      </c>
      <c r="B9" s="126" t="s">
        <v>54</v>
      </c>
      <c r="C9" s="126" t="s">
        <v>55</v>
      </c>
      <c r="D9" s="126" t="s">
        <v>11</v>
      </c>
      <c r="E9" s="126" t="s">
        <v>56</v>
      </c>
      <c r="G9" s="126" t="s">
        <v>35</v>
      </c>
      <c r="H9" s="126" t="s">
        <v>54</v>
      </c>
      <c r="I9" s="126" t="s">
        <v>55</v>
      </c>
      <c r="J9" s="126" t="s">
        <v>11</v>
      </c>
      <c r="K9" s="126" t="s">
        <v>56</v>
      </c>
      <c r="L9" s="126" t="s">
        <v>35</v>
      </c>
      <c r="M9" s="126" t="s">
        <v>54</v>
      </c>
      <c r="N9" s="126" t="s">
        <v>55</v>
      </c>
      <c r="O9" s="126" t="s">
        <v>11</v>
      </c>
      <c r="P9" s="126" t="s">
        <v>56</v>
      </c>
      <c r="R9" s="126" t="s">
        <v>35</v>
      </c>
      <c r="S9" s="126" t="s">
        <v>54</v>
      </c>
      <c r="T9" s="126" t="s">
        <v>55</v>
      </c>
      <c r="U9" s="126" t="s">
        <v>11</v>
      </c>
      <c r="V9" s="126" t="s">
        <v>56</v>
      </c>
      <c r="W9" s="393"/>
      <c r="X9" s="393"/>
      <c r="Y9" s="393"/>
      <c r="Z9" s="393"/>
      <c r="AA9" s="393"/>
      <c r="AB9" s="388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88"/>
      <c r="AN9" s="393"/>
      <c r="AO9" s="393"/>
      <c r="AP9" s="393"/>
      <c r="AQ9" s="393"/>
      <c r="AR9" s="393"/>
      <c r="AS9" s="388"/>
      <c r="AT9" s="388"/>
      <c r="AU9" s="388"/>
      <c r="AV9" s="388"/>
      <c r="AW9" s="388"/>
      <c r="AX9" s="388"/>
      <c r="AY9" s="388"/>
      <c r="AZ9" s="388"/>
      <c r="BA9" s="388"/>
    </row>
    <row r="10" spans="1:53" s="118" customFormat="1" ht="20.100000000000001" customHeight="1" x14ac:dyDescent="0.2">
      <c r="A10" s="127">
        <v>1</v>
      </c>
      <c r="B10" s="127"/>
      <c r="C10" s="127">
        <f>D10-B10</f>
        <v>0</v>
      </c>
      <c r="D10" s="127"/>
      <c r="E10" s="127"/>
      <c r="G10" s="127">
        <v>2</v>
      </c>
      <c r="H10" s="127"/>
      <c r="I10" s="127">
        <f>J10-H10</f>
        <v>0</v>
      </c>
      <c r="J10" s="127"/>
      <c r="K10" s="127"/>
      <c r="L10" s="127">
        <v>3</v>
      </c>
      <c r="M10" s="127"/>
      <c r="N10" s="127">
        <f>O10-M10</f>
        <v>0</v>
      </c>
      <c r="O10" s="127"/>
      <c r="P10" s="127"/>
      <c r="R10" s="127">
        <v>4</v>
      </c>
      <c r="S10" s="127"/>
      <c r="T10" s="127">
        <f>U10-S10</f>
        <v>0</v>
      </c>
      <c r="U10" s="127"/>
      <c r="V10" s="127"/>
      <c r="W10" s="390"/>
      <c r="X10" s="390"/>
      <c r="Y10" s="390"/>
      <c r="Z10" s="390"/>
      <c r="AA10" s="390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89"/>
      <c r="AN10" s="390"/>
      <c r="AO10" s="390"/>
      <c r="AP10" s="390"/>
      <c r="AQ10" s="390"/>
      <c r="AR10" s="390"/>
      <c r="AS10" s="389"/>
      <c r="AT10" s="389"/>
      <c r="AU10" s="389"/>
      <c r="AV10" s="389"/>
      <c r="AW10" s="389"/>
      <c r="AX10" s="389"/>
      <c r="AY10" s="389"/>
      <c r="AZ10" s="389"/>
      <c r="BA10" s="389"/>
    </row>
    <row r="11" spans="1:53" s="118" customFormat="1" ht="20.100000000000001" customHeight="1" thickBot="1" x14ac:dyDescent="0.25">
      <c r="A11" s="128">
        <v>2</v>
      </c>
      <c r="B11" s="128"/>
      <c r="C11" s="128">
        <f>D11-B11</f>
        <v>0</v>
      </c>
      <c r="D11" s="128"/>
      <c r="E11" s="128"/>
      <c r="G11" s="128">
        <v>1</v>
      </c>
      <c r="H11" s="128"/>
      <c r="I11" s="128">
        <f>J11-H11</f>
        <v>0</v>
      </c>
      <c r="J11" s="128"/>
      <c r="K11" s="128"/>
      <c r="L11" s="128">
        <v>4</v>
      </c>
      <c r="M11" s="128"/>
      <c r="N11" s="128">
        <f>O11-M11</f>
        <v>0</v>
      </c>
      <c r="O11" s="128"/>
      <c r="P11" s="128"/>
      <c r="R11" s="128">
        <v>3</v>
      </c>
      <c r="S11" s="128"/>
      <c r="T11" s="128">
        <f>U11-S11</f>
        <v>0</v>
      </c>
      <c r="U11" s="128"/>
      <c r="V11" s="128"/>
      <c r="W11" s="390"/>
      <c r="X11" s="390"/>
      <c r="Y11" s="390"/>
      <c r="Z11" s="390"/>
      <c r="AA11" s="390"/>
      <c r="AB11" s="389"/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89"/>
      <c r="AN11" s="390"/>
      <c r="AO11" s="390"/>
      <c r="AP11" s="390"/>
      <c r="AQ11" s="390"/>
      <c r="AR11" s="390"/>
      <c r="AS11" s="389"/>
      <c r="AT11" s="389"/>
      <c r="AU11" s="389"/>
      <c r="AV11" s="389"/>
      <c r="AW11" s="389"/>
      <c r="AX11" s="389"/>
      <c r="AY11" s="389"/>
      <c r="AZ11" s="389"/>
      <c r="BA11" s="389"/>
    </row>
    <row r="12" spans="1:53" s="118" customFormat="1" ht="20.100000000000001" customHeight="1" thickBot="1" x14ac:dyDescent="0.25">
      <c r="A12" s="129" t="s">
        <v>57</v>
      </c>
      <c r="B12" s="129">
        <f>SUM(B10:B11)</f>
        <v>0</v>
      </c>
      <c r="C12" s="130">
        <f>SUM(C10:C11)</f>
        <v>0</v>
      </c>
      <c r="D12" s="131">
        <f>SUM(D10:D11)</f>
        <v>0</v>
      </c>
      <c r="E12" s="132">
        <f>SUM(E10:E11)</f>
        <v>0</v>
      </c>
      <c r="G12" s="129" t="s">
        <v>57</v>
      </c>
      <c r="H12" s="129">
        <f>SUM(H10:H11)</f>
        <v>0</v>
      </c>
      <c r="I12" s="130">
        <f>SUM(I10:I11)</f>
        <v>0</v>
      </c>
      <c r="J12" s="131">
        <f>SUM(J10:J11)</f>
        <v>0</v>
      </c>
      <c r="K12" s="132">
        <f>SUM(K10:K11)</f>
        <v>0</v>
      </c>
      <c r="L12" s="129" t="s">
        <v>57</v>
      </c>
      <c r="M12" s="129">
        <f>SUM(M10:M11)</f>
        <v>0</v>
      </c>
      <c r="N12" s="130">
        <f>SUM(N10:N11)</f>
        <v>0</v>
      </c>
      <c r="O12" s="131">
        <f>SUM(O10:O11)</f>
        <v>0</v>
      </c>
      <c r="P12" s="132">
        <f>SUM(P10:P11)</f>
        <v>0</v>
      </c>
      <c r="R12" s="129" t="s">
        <v>57</v>
      </c>
      <c r="S12" s="129">
        <f>SUM(S10:S11)</f>
        <v>0</v>
      </c>
      <c r="T12" s="130">
        <f>SUM(T10:T11)</f>
        <v>0</v>
      </c>
      <c r="U12" s="131">
        <f>SUM(U10:U11)</f>
        <v>0</v>
      </c>
      <c r="V12" s="132">
        <f>SUM(V10:V11)</f>
        <v>0</v>
      </c>
      <c r="W12" s="390"/>
      <c r="X12" s="390"/>
      <c r="Y12" s="390"/>
      <c r="Z12" s="390"/>
      <c r="AA12" s="390"/>
      <c r="AB12" s="389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89"/>
      <c r="AN12" s="390"/>
      <c r="AO12" s="390"/>
      <c r="AP12" s="390"/>
      <c r="AQ12" s="390"/>
      <c r="AR12" s="390"/>
      <c r="AS12" s="389"/>
      <c r="AT12" s="389"/>
      <c r="AU12" s="389"/>
      <c r="AV12" s="389"/>
      <c r="AW12" s="389"/>
      <c r="AX12" s="389"/>
      <c r="AY12" s="389"/>
      <c r="AZ12" s="389"/>
      <c r="BA12" s="389"/>
    </row>
    <row r="13" spans="1:53" s="117" customFormat="1" ht="9.9499999999999993" customHeight="1" x14ac:dyDescent="0.2">
      <c r="A13" s="133"/>
      <c r="G13" s="133"/>
      <c r="L13" s="133"/>
      <c r="R13" s="133"/>
      <c r="W13" s="393"/>
      <c r="X13" s="388"/>
      <c r="Y13" s="388"/>
      <c r="Z13" s="388"/>
      <c r="AA13" s="388"/>
      <c r="AB13" s="388"/>
      <c r="AC13" s="393"/>
      <c r="AD13" s="388"/>
      <c r="AE13" s="388"/>
      <c r="AF13" s="388"/>
      <c r="AG13" s="388"/>
      <c r="AH13" s="393"/>
      <c r="AI13" s="388"/>
      <c r="AJ13" s="388"/>
      <c r="AK13" s="388"/>
      <c r="AL13" s="388"/>
      <c r="AM13" s="388"/>
      <c r="AN13" s="393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</row>
    <row r="14" spans="1:53" s="118" customFormat="1" ht="15" customHeight="1" x14ac:dyDescent="0.2">
      <c r="A14" s="127" t="s">
        <v>41</v>
      </c>
      <c r="B14" s="134" t="s">
        <v>38</v>
      </c>
      <c r="C14" s="134" t="s">
        <v>58</v>
      </c>
      <c r="D14" s="135"/>
      <c r="E14" s="135"/>
      <c r="G14" s="127" t="s">
        <v>41</v>
      </c>
      <c r="H14" s="134" t="s">
        <v>38</v>
      </c>
      <c r="I14" s="134" t="s">
        <v>58</v>
      </c>
      <c r="J14" s="135"/>
      <c r="K14" s="135"/>
      <c r="L14" s="127" t="s">
        <v>41</v>
      </c>
      <c r="M14" s="134" t="s">
        <v>38</v>
      </c>
      <c r="N14" s="134" t="s">
        <v>58</v>
      </c>
      <c r="O14" s="135"/>
      <c r="P14" s="135"/>
      <c r="R14" s="127" t="s">
        <v>41</v>
      </c>
      <c r="S14" s="134" t="s">
        <v>38</v>
      </c>
      <c r="T14" s="134" t="s">
        <v>58</v>
      </c>
      <c r="U14" s="135"/>
      <c r="V14" s="135"/>
      <c r="W14" s="390"/>
      <c r="X14" s="397"/>
      <c r="Y14" s="397"/>
      <c r="Z14" s="390"/>
      <c r="AA14" s="390"/>
      <c r="AB14" s="389"/>
      <c r="AC14" s="390"/>
      <c r="AD14" s="397"/>
      <c r="AE14" s="397"/>
      <c r="AF14" s="390"/>
      <c r="AG14" s="390"/>
      <c r="AH14" s="390"/>
      <c r="AI14" s="397"/>
      <c r="AJ14" s="397"/>
      <c r="AK14" s="390"/>
      <c r="AL14" s="390"/>
      <c r="AM14" s="389"/>
      <c r="AN14" s="390"/>
      <c r="AO14" s="397"/>
      <c r="AP14" s="397"/>
      <c r="AQ14" s="390"/>
      <c r="AR14" s="390"/>
      <c r="AS14" s="389"/>
      <c r="AT14" s="389"/>
      <c r="AU14" s="389"/>
      <c r="AV14" s="389"/>
      <c r="AW14" s="389"/>
      <c r="AX14" s="389"/>
      <c r="AY14" s="389"/>
      <c r="AZ14" s="389"/>
      <c r="BA14" s="389"/>
    </row>
    <row r="15" spans="1:53" s="118" customFormat="1" ht="9.75" customHeight="1" x14ac:dyDescent="0.2">
      <c r="A15" s="135"/>
      <c r="B15" s="135"/>
      <c r="C15" s="135"/>
      <c r="D15" s="135"/>
      <c r="E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R15" s="135"/>
      <c r="S15" s="135"/>
      <c r="T15" s="135"/>
      <c r="U15" s="135"/>
      <c r="V15" s="135"/>
      <c r="W15" s="390"/>
      <c r="X15" s="390"/>
      <c r="Y15" s="390"/>
      <c r="Z15" s="390"/>
      <c r="AA15" s="390"/>
      <c r="AB15" s="389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89"/>
      <c r="AN15" s="390"/>
      <c r="AO15" s="390"/>
      <c r="AP15" s="390"/>
      <c r="AQ15" s="390"/>
      <c r="AR15" s="390"/>
      <c r="AS15" s="389"/>
      <c r="AT15" s="389"/>
      <c r="AU15" s="389"/>
      <c r="AV15" s="389"/>
      <c r="AW15" s="389"/>
      <c r="AX15" s="389"/>
      <c r="AY15" s="389"/>
      <c r="AZ15" s="389"/>
      <c r="BA15" s="389"/>
    </row>
    <row r="16" spans="1:53" s="117" customFormat="1" ht="15" customHeight="1" x14ac:dyDescent="0.2">
      <c r="A16" s="572" t="s">
        <v>59</v>
      </c>
      <c r="B16" s="572"/>
      <c r="C16" s="572"/>
      <c r="D16" s="572"/>
      <c r="E16" s="572"/>
      <c r="G16" s="572" t="s">
        <v>59</v>
      </c>
      <c r="H16" s="572"/>
      <c r="I16" s="572"/>
      <c r="J16" s="572"/>
      <c r="K16" s="572"/>
      <c r="L16" s="572" t="s">
        <v>59</v>
      </c>
      <c r="M16" s="572"/>
      <c r="N16" s="572"/>
      <c r="O16" s="572"/>
      <c r="P16" s="572"/>
      <c r="R16" s="572" t="s">
        <v>59</v>
      </c>
      <c r="S16" s="572"/>
      <c r="T16" s="572"/>
      <c r="U16" s="572"/>
      <c r="V16" s="572"/>
      <c r="W16" s="568"/>
      <c r="X16" s="568"/>
      <c r="Y16" s="568"/>
      <c r="Z16" s="568"/>
      <c r="AA16" s="568"/>
      <c r="AB16" s="38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388"/>
      <c r="AN16" s="568"/>
      <c r="AO16" s="568"/>
      <c r="AP16" s="568"/>
      <c r="AQ16" s="568"/>
      <c r="AR16" s="568"/>
      <c r="AS16" s="388"/>
      <c r="AT16" s="388"/>
      <c r="AU16" s="388"/>
      <c r="AV16" s="388"/>
      <c r="AW16" s="388"/>
      <c r="AX16" s="388"/>
      <c r="AY16" s="388"/>
      <c r="AZ16" s="388"/>
      <c r="BA16" s="388"/>
    </row>
    <row r="17" spans="1:53" s="117" customFormat="1" ht="15" customHeight="1" x14ac:dyDescent="0.2">
      <c r="A17" s="126" t="s">
        <v>35</v>
      </c>
      <c r="B17" s="126" t="s">
        <v>54</v>
      </c>
      <c r="C17" s="126" t="s">
        <v>55</v>
      </c>
      <c r="D17" s="126" t="s">
        <v>11</v>
      </c>
      <c r="E17" s="126" t="s">
        <v>56</v>
      </c>
      <c r="G17" s="126" t="s">
        <v>35</v>
      </c>
      <c r="H17" s="126" t="s">
        <v>54</v>
      </c>
      <c r="I17" s="126" t="s">
        <v>55</v>
      </c>
      <c r="J17" s="126" t="s">
        <v>11</v>
      </c>
      <c r="K17" s="126" t="s">
        <v>56</v>
      </c>
      <c r="L17" s="126" t="s">
        <v>35</v>
      </c>
      <c r="M17" s="126" t="s">
        <v>54</v>
      </c>
      <c r="N17" s="126" t="s">
        <v>55</v>
      </c>
      <c r="O17" s="126" t="s">
        <v>11</v>
      </c>
      <c r="P17" s="126" t="s">
        <v>56</v>
      </c>
      <c r="R17" s="126" t="s">
        <v>35</v>
      </c>
      <c r="S17" s="126" t="s">
        <v>54</v>
      </c>
      <c r="T17" s="126" t="s">
        <v>55</v>
      </c>
      <c r="U17" s="126" t="s">
        <v>11</v>
      </c>
      <c r="V17" s="126" t="s">
        <v>56</v>
      </c>
      <c r="W17" s="393"/>
      <c r="X17" s="393"/>
      <c r="Y17" s="393"/>
      <c r="Z17" s="393"/>
      <c r="AA17" s="393"/>
      <c r="AB17" s="388"/>
      <c r="AC17" s="393"/>
      <c r="AD17" s="393"/>
      <c r="AE17" s="393"/>
      <c r="AF17" s="393"/>
      <c r="AG17" s="393"/>
      <c r="AH17" s="393"/>
      <c r="AI17" s="393"/>
      <c r="AJ17" s="393"/>
      <c r="AK17" s="393"/>
      <c r="AL17" s="393"/>
      <c r="AM17" s="388"/>
      <c r="AN17" s="393"/>
      <c r="AO17" s="393"/>
      <c r="AP17" s="393"/>
      <c r="AQ17" s="393"/>
      <c r="AR17" s="393"/>
      <c r="AS17" s="388"/>
      <c r="AT17" s="388"/>
      <c r="AU17" s="388"/>
      <c r="AV17" s="388"/>
      <c r="AW17" s="388"/>
      <c r="AX17" s="388"/>
      <c r="AY17" s="388"/>
      <c r="AZ17" s="388"/>
      <c r="BA17" s="388"/>
    </row>
    <row r="18" spans="1:53" s="118" customFormat="1" ht="20.100000000000001" customHeight="1" x14ac:dyDescent="0.2">
      <c r="A18" s="127"/>
      <c r="B18" s="127"/>
      <c r="C18" s="127">
        <f>D18-B18</f>
        <v>0</v>
      </c>
      <c r="D18" s="127"/>
      <c r="E18" s="127"/>
      <c r="G18" s="127"/>
      <c r="H18" s="127"/>
      <c r="I18" s="127">
        <f>J18-H18</f>
        <v>0</v>
      </c>
      <c r="J18" s="127"/>
      <c r="K18" s="127"/>
      <c r="L18" s="127"/>
      <c r="M18" s="127"/>
      <c r="N18" s="127">
        <f>O18-M18</f>
        <v>0</v>
      </c>
      <c r="O18" s="127"/>
      <c r="P18" s="127"/>
      <c r="R18" s="127"/>
      <c r="S18" s="127"/>
      <c r="T18" s="127">
        <f>U18-S18</f>
        <v>0</v>
      </c>
      <c r="U18" s="127"/>
      <c r="V18" s="127"/>
      <c r="W18" s="390"/>
      <c r="X18" s="390"/>
      <c r="Y18" s="390"/>
      <c r="Z18" s="390"/>
      <c r="AA18" s="390"/>
      <c r="AB18" s="389"/>
      <c r="AC18" s="390"/>
      <c r="AD18" s="390"/>
      <c r="AE18" s="390"/>
      <c r="AF18" s="390"/>
      <c r="AG18" s="390"/>
      <c r="AH18" s="390"/>
      <c r="AI18" s="390"/>
      <c r="AJ18" s="390"/>
      <c r="AK18" s="390"/>
      <c r="AL18" s="390"/>
      <c r="AM18" s="389"/>
      <c r="AN18" s="390"/>
      <c r="AO18" s="390"/>
      <c r="AP18" s="390"/>
      <c r="AQ18" s="390"/>
      <c r="AR18" s="390"/>
      <c r="AS18" s="389"/>
      <c r="AT18" s="389"/>
      <c r="AU18" s="389"/>
      <c r="AV18" s="389"/>
      <c r="AW18" s="389"/>
      <c r="AX18" s="389"/>
      <c r="AY18" s="389"/>
      <c r="AZ18" s="389"/>
      <c r="BA18" s="389"/>
    </row>
    <row r="19" spans="1:53" s="118" customFormat="1" ht="20.100000000000001" customHeight="1" thickBot="1" x14ac:dyDescent="0.25">
      <c r="A19" s="128"/>
      <c r="B19" s="128"/>
      <c r="C19" s="128">
        <f>D19-B19</f>
        <v>0</v>
      </c>
      <c r="D19" s="128"/>
      <c r="E19" s="128"/>
      <c r="G19" s="128"/>
      <c r="H19" s="128"/>
      <c r="I19" s="128">
        <f>J19-H19</f>
        <v>0</v>
      </c>
      <c r="J19" s="128"/>
      <c r="K19" s="128"/>
      <c r="L19" s="128"/>
      <c r="M19" s="128"/>
      <c r="N19" s="128">
        <f>O19-M19</f>
        <v>0</v>
      </c>
      <c r="O19" s="128"/>
      <c r="P19" s="128"/>
      <c r="R19" s="128"/>
      <c r="S19" s="128"/>
      <c r="T19" s="128">
        <f>U19-S19</f>
        <v>0</v>
      </c>
      <c r="U19" s="128"/>
      <c r="V19" s="128"/>
      <c r="W19" s="390"/>
      <c r="X19" s="390"/>
      <c r="Y19" s="390"/>
      <c r="Z19" s="390"/>
      <c r="AA19" s="390"/>
      <c r="AB19" s="389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89"/>
      <c r="AN19" s="390"/>
      <c r="AO19" s="390"/>
      <c r="AP19" s="390"/>
      <c r="AQ19" s="390"/>
      <c r="AR19" s="390"/>
      <c r="AS19" s="389"/>
      <c r="AT19" s="389"/>
      <c r="AU19" s="389"/>
      <c r="AV19" s="389"/>
      <c r="AW19" s="389"/>
      <c r="AX19" s="389"/>
      <c r="AY19" s="389"/>
      <c r="AZ19" s="389"/>
      <c r="BA19" s="389"/>
    </row>
    <row r="20" spans="1:53" s="118" customFormat="1" ht="20.100000000000001" customHeight="1" thickBot="1" x14ac:dyDescent="0.25">
      <c r="A20" s="129" t="s">
        <v>57</v>
      </c>
      <c r="B20" s="129">
        <f>SUM(B18:B19)</f>
        <v>0</v>
      </c>
      <c r="C20" s="130">
        <f>SUM(C18:C19)</f>
        <v>0</v>
      </c>
      <c r="D20" s="131">
        <f>SUM(D18:D19)</f>
        <v>0</v>
      </c>
      <c r="E20" s="132">
        <f>SUM(E18:E19)</f>
        <v>0</v>
      </c>
      <c r="G20" s="129" t="s">
        <v>57</v>
      </c>
      <c r="H20" s="129">
        <f>SUM(H18:H19)</f>
        <v>0</v>
      </c>
      <c r="I20" s="130">
        <f>SUM(I18:I19)</f>
        <v>0</v>
      </c>
      <c r="J20" s="131">
        <f>SUM(J18:J19)</f>
        <v>0</v>
      </c>
      <c r="K20" s="132">
        <f>SUM(K18:K19)</f>
        <v>0</v>
      </c>
      <c r="L20" s="129" t="s">
        <v>57</v>
      </c>
      <c r="M20" s="129">
        <f>SUM(M18:M19)</f>
        <v>0</v>
      </c>
      <c r="N20" s="130">
        <f>SUM(N18:N19)</f>
        <v>0</v>
      </c>
      <c r="O20" s="131">
        <f>SUM(O18:O19)</f>
        <v>0</v>
      </c>
      <c r="P20" s="132">
        <f>SUM(P18:P19)</f>
        <v>0</v>
      </c>
      <c r="R20" s="129" t="s">
        <v>57</v>
      </c>
      <c r="S20" s="129">
        <f>SUM(S18:S19)</f>
        <v>0</v>
      </c>
      <c r="T20" s="130">
        <f>SUM(T18:T19)</f>
        <v>0</v>
      </c>
      <c r="U20" s="131">
        <f>SUM(U18:U19)</f>
        <v>0</v>
      </c>
      <c r="V20" s="132">
        <f>SUM(V18:V19)</f>
        <v>0</v>
      </c>
      <c r="W20" s="390"/>
      <c r="X20" s="390"/>
      <c r="Y20" s="390"/>
      <c r="Z20" s="390"/>
      <c r="AA20" s="390"/>
      <c r="AB20" s="389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89"/>
      <c r="AN20" s="390"/>
      <c r="AO20" s="390"/>
      <c r="AP20" s="390"/>
      <c r="AQ20" s="390"/>
      <c r="AR20" s="390"/>
      <c r="AS20" s="389"/>
      <c r="AT20" s="389"/>
      <c r="AU20" s="389"/>
      <c r="AV20" s="389"/>
      <c r="AW20" s="389"/>
      <c r="AX20" s="389"/>
      <c r="AY20" s="389"/>
      <c r="AZ20" s="389"/>
      <c r="BA20" s="389"/>
    </row>
    <row r="21" spans="1:53" s="117" customFormat="1" ht="9.9499999999999993" customHeight="1" x14ac:dyDescent="0.2"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</row>
    <row r="22" spans="1:53" s="118" customFormat="1" ht="15" customHeight="1" thickBot="1" x14ac:dyDescent="0.25">
      <c r="A22" s="569" t="s">
        <v>60</v>
      </c>
      <c r="B22" s="569"/>
      <c r="C22" s="569"/>
      <c r="D22" s="569"/>
      <c r="E22" s="569"/>
      <c r="G22" s="569" t="s">
        <v>60</v>
      </c>
      <c r="H22" s="569"/>
      <c r="I22" s="569"/>
      <c r="J22" s="569"/>
      <c r="K22" s="569"/>
      <c r="L22" s="569" t="s">
        <v>60</v>
      </c>
      <c r="M22" s="569"/>
      <c r="N22" s="569"/>
      <c r="O22" s="569"/>
      <c r="P22" s="569"/>
      <c r="R22" s="569" t="s">
        <v>60</v>
      </c>
      <c r="S22" s="569"/>
      <c r="T22" s="569"/>
      <c r="U22" s="569"/>
      <c r="V22" s="569"/>
      <c r="W22" s="568"/>
      <c r="X22" s="568"/>
      <c r="Y22" s="568"/>
      <c r="Z22" s="568"/>
      <c r="AA22" s="568"/>
      <c r="AB22" s="389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389"/>
      <c r="AN22" s="568"/>
      <c r="AO22" s="568"/>
      <c r="AP22" s="568"/>
      <c r="AQ22" s="568"/>
      <c r="AR22" s="568"/>
      <c r="AS22" s="389"/>
      <c r="AT22" s="389"/>
      <c r="AU22" s="389"/>
      <c r="AV22" s="389"/>
      <c r="AW22" s="389"/>
      <c r="AX22" s="389"/>
      <c r="AY22" s="389"/>
      <c r="AZ22" s="389"/>
      <c r="BA22" s="389"/>
    </row>
    <row r="23" spans="1:53" s="117" customFormat="1" ht="15" customHeight="1" thickTop="1" thickBot="1" x14ac:dyDescent="0.25">
      <c r="A23" s="570" t="s">
        <v>11</v>
      </c>
      <c r="B23" s="126" t="s">
        <v>54</v>
      </c>
      <c r="C23" s="136" t="s">
        <v>55</v>
      </c>
      <c r="D23" s="137" t="s">
        <v>11</v>
      </c>
      <c r="E23" s="138" t="s">
        <v>56</v>
      </c>
      <c r="G23" s="570" t="s">
        <v>11</v>
      </c>
      <c r="H23" s="126" t="s">
        <v>54</v>
      </c>
      <c r="I23" s="126" t="s">
        <v>55</v>
      </c>
      <c r="J23" s="137" t="s">
        <v>11</v>
      </c>
      <c r="K23" s="126" t="s">
        <v>56</v>
      </c>
      <c r="L23" s="570" t="s">
        <v>11</v>
      </c>
      <c r="M23" s="126" t="s">
        <v>54</v>
      </c>
      <c r="N23" s="136" t="s">
        <v>55</v>
      </c>
      <c r="O23" s="137" t="s">
        <v>11</v>
      </c>
      <c r="P23" s="138" t="s">
        <v>56</v>
      </c>
      <c r="R23" s="570" t="s">
        <v>11</v>
      </c>
      <c r="S23" s="126" t="s">
        <v>54</v>
      </c>
      <c r="T23" s="126" t="s">
        <v>55</v>
      </c>
      <c r="U23" s="137" t="s">
        <v>11</v>
      </c>
      <c r="V23" s="126" t="s">
        <v>56</v>
      </c>
      <c r="W23" s="568"/>
      <c r="X23" s="393"/>
      <c r="Y23" s="393"/>
      <c r="Z23" s="393"/>
      <c r="AA23" s="393"/>
      <c r="AB23" s="388"/>
      <c r="AC23" s="568"/>
      <c r="AD23" s="393"/>
      <c r="AE23" s="393"/>
      <c r="AF23" s="393"/>
      <c r="AG23" s="393"/>
      <c r="AH23" s="568"/>
      <c r="AI23" s="393"/>
      <c r="AJ23" s="393"/>
      <c r="AK23" s="393"/>
      <c r="AL23" s="393"/>
      <c r="AM23" s="388"/>
      <c r="AN23" s="568"/>
      <c r="AO23" s="393"/>
      <c r="AP23" s="393"/>
      <c r="AQ23" s="393"/>
      <c r="AR23" s="393"/>
      <c r="AS23" s="388"/>
      <c r="AT23" s="388"/>
      <c r="AU23" s="388"/>
      <c r="AV23" s="388"/>
      <c r="AW23" s="388"/>
      <c r="AX23" s="388"/>
      <c r="AY23" s="388"/>
      <c r="AZ23" s="388"/>
      <c r="BA23" s="388"/>
    </row>
    <row r="24" spans="1:53" s="117" customFormat="1" ht="24.75" customHeight="1" thickBot="1" x14ac:dyDescent="0.25">
      <c r="A24" s="571"/>
      <c r="B24" s="139">
        <f>SUM(B12,B20)</f>
        <v>0</v>
      </c>
      <c r="C24" s="140">
        <f>SUM(C12,C20)</f>
        <v>0</v>
      </c>
      <c r="D24" s="141">
        <f>SUM(D12,D20)</f>
        <v>0</v>
      </c>
      <c r="E24" s="142">
        <f>SUM(E12,E20)</f>
        <v>0</v>
      </c>
      <c r="G24" s="571"/>
      <c r="H24" s="139">
        <f>SUM(H12,H20)</f>
        <v>0</v>
      </c>
      <c r="I24" s="139">
        <f>SUM(I12,I20)</f>
        <v>0</v>
      </c>
      <c r="J24" s="141">
        <f>SUM(J12,J20)</f>
        <v>0</v>
      </c>
      <c r="K24" s="139">
        <f>SUM(K12,K20)</f>
        <v>0</v>
      </c>
      <c r="L24" s="571"/>
      <c r="M24" s="139">
        <f>SUM(M12,M20)</f>
        <v>0</v>
      </c>
      <c r="N24" s="140">
        <f>SUM(N12,N20)</f>
        <v>0</v>
      </c>
      <c r="O24" s="141">
        <f>SUM(O12,O20)</f>
        <v>0</v>
      </c>
      <c r="P24" s="142">
        <f>SUM(P12,P20)</f>
        <v>0</v>
      </c>
      <c r="R24" s="571"/>
      <c r="S24" s="139">
        <f>SUM(S12,S20)</f>
        <v>0</v>
      </c>
      <c r="T24" s="139">
        <f>SUM(T12,T20)</f>
        <v>0</v>
      </c>
      <c r="U24" s="141">
        <f>SUM(U12,U20)</f>
        <v>0</v>
      </c>
      <c r="V24" s="139">
        <f>SUM(V12,V20)</f>
        <v>0</v>
      </c>
      <c r="W24" s="568"/>
      <c r="X24" s="398"/>
      <c r="Y24" s="398"/>
      <c r="Z24" s="399"/>
      <c r="AA24" s="398"/>
      <c r="AB24" s="388"/>
      <c r="AC24" s="568"/>
      <c r="AD24" s="398"/>
      <c r="AE24" s="398"/>
      <c r="AF24" s="399"/>
      <c r="AG24" s="398"/>
      <c r="AH24" s="568"/>
      <c r="AI24" s="398"/>
      <c r="AJ24" s="398"/>
      <c r="AK24" s="399"/>
      <c r="AL24" s="398"/>
      <c r="AM24" s="388"/>
      <c r="AN24" s="568"/>
      <c r="AO24" s="398"/>
      <c r="AP24" s="398"/>
      <c r="AQ24" s="399"/>
      <c r="AR24" s="398"/>
      <c r="AS24" s="388"/>
      <c r="AT24" s="388"/>
      <c r="AU24" s="388"/>
      <c r="AV24" s="388"/>
      <c r="AW24" s="388"/>
      <c r="AX24" s="388"/>
      <c r="AY24" s="388"/>
      <c r="AZ24" s="388"/>
      <c r="BA24" s="388"/>
    </row>
    <row r="25" spans="1:53" s="117" customFormat="1" ht="15" customHeight="1" thickTop="1" x14ac:dyDescent="0.2"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8"/>
      <c r="AH25" s="388"/>
      <c r="AI25" s="388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388"/>
      <c r="BA25" s="388"/>
    </row>
    <row r="26" spans="1:53" s="117" customFormat="1" ht="15" customHeight="1" x14ac:dyDescent="0.2"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88"/>
    </row>
    <row r="27" spans="1:53" s="117" customFormat="1" ht="15" customHeight="1" x14ac:dyDescent="0.2">
      <c r="A27" s="143" t="s">
        <v>61</v>
      </c>
      <c r="B27" s="144">
        <f>Startplan!C22</f>
        <v>0</v>
      </c>
      <c r="C27" s="144"/>
      <c r="D27" s="144"/>
      <c r="G27" s="145" t="s">
        <v>61</v>
      </c>
      <c r="H27" s="144">
        <f>Startplan!C22</f>
        <v>0</v>
      </c>
      <c r="I27" s="144"/>
      <c r="J27" s="144"/>
      <c r="L27" s="143" t="s">
        <v>61</v>
      </c>
      <c r="M27" s="144">
        <f>Startplan!E22</f>
        <v>0</v>
      </c>
      <c r="N27" s="144"/>
      <c r="O27" s="144"/>
      <c r="R27" s="145" t="s">
        <v>61</v>
      </c>
      <c r="S27" s="144">
        <f>Startplan!E22</f>
        <v>0</v>
      </c>
      <c r="T27" s="144"/>
      <c r="U27" s="144"/>
      <c r="W27" s="402"/>
      <c r="X27" s="388"/>
      <c r="Y27" s="388"/>
      <c r="Z27" s="388"/>
      <c r="AA27" s="388"/>
      <c r="AB27" s="388"/>
      <c r="AC27" s="400"/>
      <c r="AD27" s="388"/>
      <c r="AE27" s="388"/>
      <c r="AF27" s="388"/>
      <c r="AG27" s="388"/>
      <c r="AH27" s="402"/>
      <c r="AI27" s="388"/>
      <c r="AJ27" s="388"/>
      <c r="AK27" s="388"/>
      <c r="AL27" s="388"/>
      <c r="AM27" s="388"/>
      <c r="AN27" s="400"/>
      <c r="AO27" s="388"/>
      <c r="AP27" s="388"/>
      <c r="AQ27" s="388"/>
      <c r="AR27" s="388"/>
      <c r="AS27" s="388"/>
      <c r="AT27" s="388"/>
      <c r="AU27" s="388"/>
      <c r="AV27" s="388"/>
      <c r="AW27" s="388"/>
      <c r="AX27" s="388"/>
      <c r="AY27" s="388"/>
      <c r="AZ27" s="388"/>
      <c r="BA27" s="388"/>
    </row>
    <row r="28" spans="1:53" s="117" customFormat="1" ht="18" customHeight="1" x14ac:dyDescent="0.2">
      <c r="A28" s="146" t="s">
        <v>62</v>
      </c>
      <c r="B28" s="147"/>
      <c r="C28" s="147"/>
      <c r="D28" s="147"/>
      <c r="G28" s="147" t="s">
        <v>62</v>
      </c>
      <c r="H28" s="147"/>
      <c r="I28" s="147"/>
      <c r="J28" s="147"/>
      <c r="L28" s="146" t="s">
        <v>62</v>
      </c>
      <c r="M28" s="147"/>
      <c r="N28" s="147"/>
      <c r="O28" s="147"/>
      <c r="R28" s="147" t="s">
        <v>62</v>
      </c>
      <c r="S28" s="147"/>
      <c r="T28" s="147"/>
      <c r="U28" s="147"/>
      <c r="W28" s="403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403"/>
      <c r="AI28" s="388"/>
      <c r="AJ28" s="388"/>
      <c r="AK28" s="388"/>
      <c r="AL28" s="388"/>
      <c r="AM28" s="388"/>
      <c r="AN28" s="388"/>
      <c r="AO28" s="388"/>
      <c r="AP28" s="388"/>
      <c r="AQ28" s="388"/>
      <c r="AR28" s="388"/>
      <c r="AS28" s="388"/>
      <c r="AT28" s="388"/>
      <c r="AU28" s="388"/>
      <c r="AV28" s="388"/>
      <c r="AW28" s="388"/>
      <c r="AX28" s="388"/>
      <c r="AY28" s="388"/>
      <c r="AZ28" s="388"/>
      <c r="BA28" s="388"/>
    </row>
    <row r="29" spans="1:53" s="117" customFormat="1" ht="15" customHeight="1" x14ac:dyDescent="0.2"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388"/>
      <c r="AI29" s="388"/>
      <c r="AJ29" s="388"/>
      <c r="AK29" s="388"/>
      <c r="AL29" s="388"/>
      <c r="AM29" s="388"/>
      <c r="AN29" s="388"/>
      <c r="AO29" s="388"/>
      <c r="AP29" s="388"/>
      <c r="AQ29" s="388"/>
      <c r="AR29" s="388"/>
      <c r="AS29" s="388"/>
      <c r="AT29" s="388"/>
      <c r="AU29" s="388"/>
      <c r="AV29" s="388"/>
      <c r="AW29" s="388"/>
      <c r="AX29" s="388"/>
      <c r="AY29" s="388"/>
      <c r="AZ29" s="388"/>
      <c r="BA29" s="388"/>
    </row>
    <row r="30" spans="1:53" s="117" customFormat="1" ht="15" customHeight="1" x14ac:dyDescent="0.2"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8"/>
      <c r="AH30" s="388"/>
      <c r="AI30" s="388"/>
      <c r="AJ30" s="388"/>
      <c r="AK30" s="388"/>
      <c r="AL30" s="388"/>
      <c r="AM30" s="388"/>
      <c r="AN30" s="388"/>
      <c r="AO30" s="388"/>
      <c r="AP30" s="388"/>
      <c r="AQ30" s="388"/>
      <c r="AR30" s="388"/>
      <c r="AS30" s="388"/>
      <c r="AT30" s="388"/>
      <c r="AU30" s="388"/>
      <c r="AV30" s="388"/>
      <c r="AW30" s="388"/>
      <c r="AX30" s="388"/>
      <c r="AY30" s="388"/>
      <c r="AZ30" s="388"/>
      <c r="BA30" s="388"/>
    </row>
    <row r="31" spans="1:53" s="117" customFormat="1" ht="15" customHeight="1" x14ac:dyDescent="0.2"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  <c r="AQ31" s="388"/>
      <c r="AR31" s="388"/>
      <c r="AS31" s="388"/>
      <c r="AT31" s="388"/>
      <c r="AU31" s="388"/>
      <c r="AV31" s="388"/>
      <c r="AW31" s="388"/>
      <c r="AX31" s="388"/>
      <c r="AY31" s="388"/>
      <c r="AZ31" s="388"/>
      <c r="BA31" s="388"/>
    </row>
    <row r="32" spans="1:53" s="117" customFormat="1" ht="15" customHeight="1" x14ac:dyDescent="0.2">
      <c r="W32" s="388"/>
      <c r="X32" s="388"/>
      <c r="Y32" s="388"/>
      <c r="Z32" s="388"/>
      <c r="AA32" s="388"/>
      <c r="AB32" s="388"/>
      <c r="AC32" s="388"/>
      <c r="AD32" s="388"/>
      <c r="AE32" s="388"/>
      <c r="AF32" s="388"/>
      <c r="AG32" s="388"/>
      <c r="AH32" s="388"/>
      <c r="AI32" s="388"/>
      <c r="AJ32" s="388"/>
      <c r="AK32" s="388"/>
      <c r="AL32" s="388"/>
      <c r="AM32" s="388"/>
      <c r="AN32" s="388"/>
      <c r="AO32" s="388"/>
      <c r="AP32" s="388"/>
      <c r="AQ32" s="388"/>
      <c r="AR32" s="388"/>
      <c r="AS32" s="388"/>
      <c r="AT32" s="388"/>
      <c r="AU32" s="388"/>
      <c r="AV32" s="388"/>
      <c r="AW32" s="388"/>
      <c r="AX32" s="388"/>
      <c r="AY32" s="388"/>
      <c r="AZ32" s="388"/>
      <c r="BA32" s="388"/>
    </row>
    <row r="33" spans="23:53" s="117" customFormat="1" ht="15" customHeight="1" x14ac:dyDescent="0.2">
      <c r="W33" s="388"/>
      <c r="X33" s="388"/>
      <c r="Y33" s="388"/>
      <c r="Z33" s="388"/>
      <c r="AA33" s="388"/>
      <c r="AB33" s="388"/>
      <c r="AC33" s="388"/>
      <c r="AD33" s="388"/>
      <c r="AE33" s="388"/>
      <c r="AF33" s="388"/>
      <c r="AG33" s="388"/>
      <c r="AH33" s="388"/>
      <c r="AI33" s="388"/>
      <c r="AJ33" s="388"/>
      <c r="AK33" s="388"/>
      <c r="AL33" s="388"/>
      <c r="AM33" s="388"/>
      <c r="AN33" s="388"/>
      <c r="AO33" s="388"/>
      <c r="AP33" s="388"/>
      <c r="AQ33" s="388"/>
      <c r="AR33" s="388"/>
      <c r="AS33" s="388"/>
      <c r="AT33" s="388"/>
      <c r="AU33" s="388"/>
      <c r="AV33" s="388"/>
      <c r="AW33" s="388"/>
      <c r="AX33" s="388"/>
      <c r="AY33" s="388"/>
      <c r="AZ33" s="388"/>
      <c r="BA33" s="388"/>
    </row>
    <row r="34" spans="23:53" s="117" customFormat="1" ht="15" customHeight="1" x14ac:dyDescent="0.2">
      <c r="W34" s="388"/>
      <c r="X34" s="388"/>
      <c r="Y34" s="388"/>
      <c r="Z34" s="388"/>
      <c r="AA34" s="388"/>
      <c r="AB34" s="388"/>
      <c r="AC34" s="388"/>
      <c r="AD34" s="388"/>
      <c r="AE34" s="388"/>
      <c r="AF34" s="388"/>
      <c r="AG34" s="388"/>
      <c r="AH34" s="388"/>
      <c r="AI34" s="388"/>
      <c r="AJ34" s="388"/>
      <c r="AK34" s="388"/>
      <c r="AL34" s="388"/>
      <c r="AM34" s="388"/>
      <c r="AN34" s="388"/>
      <c r="AO34" s="388"/>
      <c r="AP34" s="388"/>
      <c r="AQ34" s="388"/>
      <c r="AR34" s="388"/>
      <c r="AS34" s="388"/>
      <c r="AT34" s="388"/>
      <c r="AU34" s="388"/>
      <c r="AV34" s="388"/>
      <c r="AW34" s="388"/>
      <c r="AX34" s="388"/>
      <c r="AY34" s="388"/>
      <c r="AZ34" s="388"/>
      <c r="BA34" s="388"/>
    </row>
  </sheetData>
  <mergeCells count="56">
    <mergeCell ref="AN23:AN24"/>
    <mergeCell ref="AH22:AL22"/>
    <mergeCell ref="AN22:AR22"/>
    <mergeCell ref="R6:T6"/>
    <mergeCell ref="U6:V6"/>
    <mergeCell ref="AK6:AL6"/>
    <mergeCell ref="AN6:AP6"/>
    <mergeCell ref="AQ6:AR6"/>
    <mergeCell ref="R23:R24"/>
    <mergeCell ref="W23:W24"/>
    <mergeCell ref="W6:Y6"/>
    <mergeCell ref="Z6:AA6"/>
    <mergeCell ref="W22:AA22"/>
    <mergeCell ref="AC22:AG22"/>
    <mergeCell ref="AC23:AC24"/>
    <mergeCell ref="AH23:AH24"/>
    <mergeCell ref="AN2:AR2"/>
    <mergeCell ref="AH6:AJ6"/>
    <mergeCell ref="AC2:AG2"/>
    <mergeCell ref="Z1:AA1"/>
    <mergeCell ref="AF1:AG1"/>
    <mergeCell ref="AH2:AL2"/>
    <mergeCell ref="AK1:AL1"/>
    <mergeCell ref="AC6:AE6"/>
    <mergeCell ref="AF6:AG6"/>
    <mergeCell ref="AQ1:AR1"/>
    <mergeCell ref="A1:E1"/>
    <mergeCell ref="G1:K1"/>
    <mergeCell ref="A2:E2"/>
    <mergeCell ref="W2:AA2"/>
    <mergeCell ref="G2:K2"/>
    <mergeCell ref="L1:P1"/>
    <mergeCell ref="R1:V1"/>
    <mergeCell ref="L2:P2"/>
    <mergeCell ref="R2:V2"/>
    <mergeCell ref="A6:C6"/>
    <mergeCell ref="D6:E6"/>
    <mergeCell ref="G6:I6"/>
    <mergeCell ref="J6:K6"/>
    <mergeCell ref="AN16:AR16"/>
    <mergeCell ref="W16:AA16"/>
    <mergeCell ref="AC16:AG16"/>
    <mergeCell ref="L6:N6"/>
    <mergeCell ref="O6:P6"/>
    <mergeCell ref="AH16:AL16"/>
    <mergeCell ref="A23:A24"/>
    <mergeCell ref="R22:V22"/>
    <mergeCell ref="L16:P16"/>
    <mergeCell ref="R16:V16"/>
    <mergeCell ref="G22:K22"/>
    <mergeCell ref="L22:P22"/>
    <mergeCell ref="G23:G24"/>
    <mergeCell ref="A16:E16"/>
    <mergeCell ref="G16:K16"/>
    <mergeCell ref="A22:E22"/>
    <mergeCell ref="L23:L24"/>
  </mergeCells>
  <phoneticPr fontId="0" type="noConversion"/>
  <pageMargins left="0.8" right="0.5" top="0.4" bottom="0.4" header="0.3" footer="0.3"/>
  <pageSetup paperSize="9" scale="11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10</vt:i4>
      </vt:variant>
    </vt:vector>
  </HeadingPairs>
  <TitlesOfParts>
    <vt:vector size="17" baseType="lpstr">
      <vt:lpstr>Startplan</vt:lpstr>
      <vt:lpstr>MIX</vt:lpstr>
      <vt:lpstr>Mannschaft</vt:lpstr>
      <vt:lpstr>EW-HERREN</vt:lpstr>
      <vt:lpstr>EW-DAMEN</vt:lpstr>
      <vt:lpstr>Mix Wurfzettel</vt:lpstr>
      <vt:lpstr>Mannschaft Wurfzettel</vt:lpstr>
      <vt:lpstr>'EW-DAMEN'!Druckbereich</vt:lpstr>
      <vt:lpstr>'EW-HERREN'!Druckbereich</vt:lpstr>
      <vt:lpstr>Mannschaft!Druckbereich</vt:lpstr>
      <vt:lpstr>'Mannschaft Wurfzettel'!Druckbereich</vt:lpstr>
      <vt:lpstr>MIX!Druckbereich</vt:lpstr>
      <vt:lpstr>'Mix Wurfzettel'!Druckbereich</vt:lpstr>
      <vt:lpstr>Startplan!Druckbereich</vt:lpstr>
      <vt:lpstr>'EW-HERREN'!Drucktitel</vt:lpstr>
      <vt:lpstr>Mannschaft!Drucktitel</vt:lpstr>
      <vt:lpstr>MIX!Drucktitel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2015-05-30T08:41:40Z</dcterms:created>
  <dcterms:modified xsi:type="dcterms:W3CDTF">2015-05-30T08:41:52Z</dcterms:modified>
</cp:coreProperties>
</file>